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<sst xmlns="http://schemas.openxmlformats.org/spreadsheetml/2006/main" count="159" uniqueCount="47">
  <si>
    <t>Приложение №1</t>
  </si>
  <si>
    <t>к протоколу оценки и сопоставления заявок на участие в конкурсе</t>
  </si>
  <si>
    <t>от 24 декабря 2010 года</t>
  </si>
  <si>
    <t>Результаты оценки и сопоставления заявок каждым членом комиссии:</t>
  </si>
  <si>
    <t>№ п/п</t>
  </si>
  <si>
    <t>Наименование организации</t>
  </si>
  <si>
    <t>качество</t>
  </si>
  <si>
    <t>срок оказания услуг</t>
  </si>
  <si>
    <t>цена договора</t>
  </si>
  <si>
    <t>Объем предоставления гарантий качества</t>
  </si>
  <si>
    <t>общее кол-во специалистов</t>
  </si>
  <si>
    <t>специалисты, исп при проведении проверки</t>
  </si>
  <si>
    <t>опыт</t>
  </si>
  <si>
    <t>итого</t>
  </si>
  <si>
    <t>1)</t>
  </si>
  <si>
    <t>ООО Оксвент -Аудит</t>
  </si>
  <si>
    <t>80дн-58дн *100=</t>
  </si>
  <si>
    <t>(60000-19000 )*100=</t>
  </si>
  <si>
    <t>(2 000 000-10 000)*100/10000=</t>
  </si>
  <si>
    <t>80дн-56дн</t>
  </si>
  <si>
    <t>2)</t>
  </si>
  <si>
    <t>ООО Аудит-Сервис</t>
  </si>
  <si>
    <t>(60000-25000 )*100=</t>
  </si>
  <si>
    <t>(21 000 000-10 000 )*100*10000=</t>
  </si>
  <si>
    <t>3)</t>
  </si>
  <si>
    <t>ООО А.Ф. "Гранд"</t>
  </si>
  <si>
    <t>80дн-66дн *100=</t>
  </si>
  <si>
    <t>2 500 000-10 000 )*100/10000=</t>
  </si>
  <si>
    <t>4)</t>
  </si>
  <si>
    <t>ООО Мелта-Аудит</t>
  </si>
  <si>
    <t>80дн-56дн *100=</t>
  </si>
  <si>
    <t>(7 000 000-10 000 )*100/10000=</t>
  </si>
  <si>
    <t>А.А. Легалов</t>
  </si>
  <si>
    <t>Витман Т.Ю.</t>
  </si>
  <si>
    <t>Бокова С.Н.</t>
  </si>
  <si>
    <t>Булатецкая Е.И.</t>
  </si>
  <si>
    <t>Результаты оценки заявок с учетом весовых коэффициентов:</t>
  </si>
  <si>
    <t>Наименование</t>
  </si>
  <si>
    <t>Критерии оценки</t>
  </si>
  <si>
    <t>Итого</t>
  </si>
  <si>
    <t>Порядковый номер, присвоенный заявке</t>
  </si>
  <si>
    <t xml:space="preserve">Качество </t>
  </si>
  <si>
    <t xml:space="preserve">Срок </t>
  </si>
  <si>
    <t>Цена договора</t>
  </si>
  <si>
    <t>Объем  гарантий</t>
  </si>
  <si>
    <t>ё</t>
  </si>
  <si>
    <t>(21 000 000-10 000 )*100/10000=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</si>
</sst>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80" fontId="7" fillId="0" borderId="4" xfId="18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80" fontId="4" fillId="0" borderId="8" xfId="18" applyNumberFormat="1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80" fontId="7" fillId="0" borderId="11" xfId="18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0" fontId="4" fillId="0" borderId="11" xfId="18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80" fontId="4" fillId="0" borderId="0" xfId="18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181" fontId="2" fillId="0" borderId="12" xfId="0" applyNumberFormat="1" applyFont="1" applyBorder="1" applyAlignment="1">
      <alignment horizontal="center"/>
    </xf>
    <xf numFmtId="181" fontId="8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wrapText="1"/>
    </xf>
    <xf numFmtId="181" fontId="2" fillId="0" borderId="12" xfId="18" applyNumberFormat="1" applyFont="1" applyBorder="1" applyAlignment="1">
      <alignment horizontal="center" wrapText="1"/>
    </xf>
    <xf numFmtId="181" fontId="2" fillId="0" borderId="15" xfId="0" applyNumberFormat="1" applyFont="1" applyBorder="1" applyAlignment="1">
      <alignment horizontal="center" wrapText="1"/>
    </xf>
    <xf numFmtId="181" fontId="2" fillId="0" borderId="1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28">
      <selection activeCell="L34" sqref="L34"/>
    </sheetView>
  </sheetViews>
  <sheetFormatPr defaultColWidth="9.140625" defaultRowHeight="12.75"/>
  <cols>
    <col min="1" max="1" width="3.7109375" style="1" customWidth="1"/>
    <col min="2" max="2" width="23.140625" style="1" customWidth="1"/>
    <col min="3" max="3" width="4.28125" style="1" customWidth="1"/>
    <col min="4" max="4" width="7.28125" style="1" customWidth="1"/>
    <col min="5" max="5" width="4.7109375" style="1" customWidth="1"/>
    <col min="6" max="6" width="5.421875" style="1" customWidth="1"/>
    <col min="7" max="7" width="15.28125" style="1" customWidth="1"/>
    <col min="8" max="8" width="7.57421875" style="1" customWidth="1"/>
    <col min="9" max="9" width="18.140625" style="1" customWidth="1"/>
    <col min="10" max="10" width="7.7109375" style="1" customWidth="1"/>
    <col min="11" max="11" width="29.140625" style="1" customWidth="1"/>
    <col min="12" max="12" width="6.8515625" style="1" customWidth="1"/>
    <col min="13" max="13" width="12.7109375" style="1" customWidth="1"/>
    <col min="14" max="16384" width="9.140625" style="1" customWidth="1"/>
  </cols>
  <sheetData>
    <row r="1" ht="12.75">
      <c r="K1" s="1" t="s">
        <v>0</v>
      </c>
    </row>
    <row r="2" ht="12.75">
      <c r="I2" s="1" t="s">
        <v>1</v>
      </c>
    </row>
    <row r="3" ht="12.75">
      <c r="I3" s="1" t="s">
        <v>2</v>
      </c>
    </row>
    <row r="4" ht="9.75" customHeight="1"/>
    <row r="5" s="2" customFormat="1" ht="15">
      <c r="B5" s="2" t="s">
        <v>3</v>
      </c>
    </row>
    <row r="6" spans="1:12" ht="19.5" customHeight="1">
      <c r="A6" s="49" t="s">
        <v>4</v>
      </c>
      <c r="B6" s="51" t="s">
        <v>5</v>
      </c>
      <c r="C6" s="53" t="s">
        <v>6</v>
      </c>
      <c r="D6" s="54"/>
      <c r="E6" s="54"/>
      <c r="F6" s="54"/>
      <c r="G6" s="55" t="s">
        <v>7</v>
      </c>
      <c r="H6" s="56"/>
      <c r="I6" s="55" t="s">
        <v>8</v>
      </c>
      <c r="J6" s="56"/>
      <c r="K6" s="59" t="s">
        <v>9</v>
      </c>
      <c r="L6" s="60"/>
    </row>
    <row r="7" spans="1:12" ht="56.25" customHeight="1">
      <c r="A7" s="50"/>
      <c r="B7" s="52"/>
      <c r="C7" s="3" t="s">
        <v>10</v>
      </c>
      <c r="D7" s="4" t="s">
        <v>11</v>
      </c>
      <c r="E7" s="3" t="s">
        <v>12</v>
      </c>
      <c r="F7" s="5" t="s">
        <v>13</v>
      </c>
      <c r="G7" s="57"/>
      <c r="H7" s="58"/>
      <c r="I7" s="57"/>
      <c r="J7" s="58"/>
      <c r="K7" s="61"/>
      <c r="L7" s="62"/>
    </row>
    <row r="8" spans="1:12" ht="21.75" customHeight="1">
      <c r="A8" s="6" t="s">
        <v>14</v>
      </c>
      <c r="B8" s="7" t="s">
        <v>15</v>
      </c>
      <c r="C8" s="8">
        <v>20</v>
      </c>
      <c r="D8" s="6">
        <v>35</v>
      </c>
      <c r="E8" s="9">
        <v>0</v>
      </c>
      <c r="F8" s="10">
        <f>SUM(C8:E8)</f>
        <v>55</v>
      </c>
      <c r="G8" s="11" t="s">
        <v>16</v>
      </c>
      <c r="H8" s="12">
        <f>(80-58)/(80-56)*100</f>
        <v>91.66666666666666</v>
      </c>
      <c r="I8" s="13" t="s">
        <v>17</v>
      </c>
      <c r="J8" s="12">
        <f>(60000-19000)/(60000)*100</f>
        <v>68.33333333333333</v>
      </c>
      <c r="K8" s="13" t="s">
        <v>18</v>
      </c>
      <c r="L8" s="14">
        <f>(2000000-10000)/(10000)*100/10000</f>
        <v>1.99</v>
      </c>
    </row>
    <row r="9" spans="1:12" ht="15.75">
      <c r="A9" s="15"/>
      <c r="B9" s="16"/>
      <c r="C9" s="17"/>
      <c r="D9" s="15"/>
      <c r="E9" s="18"/>
      <c r="F9" s="19"/>
      <c r="G9" s="18" t="s">
        <v>19</v>
      </c>
      <c r="H9" s="20"/>
      <c r="I9" s="21">
        <v>60000</v>
      </c>
      <c r="J9" s="20"/>
      <c r="K9" s="22">
        <v>10000</v>
      </c>
      <c r="L9" s="23"/>
    </row>
    <row r="10" spans="1:12" ht="22.5" customHeight="1">
      <c r="A10" s="24" t="s">
        <v>20</v>
      </c>
      <c r="B10" s="25" t="s">
        <v>21</v>
      </c>
      <c r="C10" s="26">
        <v>30</v>
      </c>
      <c r="D10" s="24">
        <v>30</v>
      </c>
      <c r="E10" s="27">
        <v>35</v>
      </c>
      <c r="F10" s="28">
        <f>SUM(C10:E10)</f>
        <v>95</v>
      </c>
      <c r="G10" s="29" t="s">
        <v>16</v>
      </c>
      <c r="H10" s="30">
        <f>(80-58)/(80-56)*100</f>
        <v>91.66666666666666</v>
      </c>
      <c r="I10" s="31" t="s">
        <v>22</v>
      </c>
      <c r="J10" s="30">
        <f>(60000-25000)/60000*100</f>
        <v>58.333333333333336</v>
      </c>
      <c r="K10" s="31" t="s">
        <v>46</v>
      </c>
      <c r="L10" s="32">
        <f>(21000000-10000)/(10000)*100/10000</f>
        <v>20.99</v>
      </c>
    </row>
    <row r="11" spans="1:12" ht="15.75">
      <c r="A11" s="24"/>
      <c r="B11" s="25"/>
      <c r="C11" s="26"/>
      <c r="D11" s="24"/>
      <c r="E11" s="27"/>
      <c r="F11" s="28"/>
      <c r="G11" s="27" t="s">
        <v>19</v>
      </c>
      <c r="H11" s="33"/>
      <c r="I11" s="34">
        <v>60000</v>
      </c>
      <c r="J11" s="33"/>
      <c r="K11" s="35">
        <v>10000</v>
      </c>
      <c r="L11" s="36"/>
    </row>
    <row r="12" spans="1:12" ht="16.5" customHeight="1">
      <c r="A12" s="6" t="s">
        <v>24</v>
      </c>
      <c r="B12" s="7" t="s">
        <v>25</v>
      </c>
      <c r="C12" s="8">
        <v>19</v>
      </c>
      <c r="D12" s="6">
        <v>15</v>
      </c>
      <c r="E12" s="9">
        <v>20</v>
      </c>
      <c r="F12" s="10">
        <f>SUM(C12:E12)</f>
        <v>54</v>
      </c>
      <c r="G12" s="11" t="s">
        <v>26</v>
      </c>
      <c r="H12" s="12">
        <f>(80-66)/(80-56)*100</f>
        <v>58.333333333333336</v>
      </c>
      <c r="I12" s="13" t="s">
        <v>22</v>
      </c>
      <c r="J12" s="12">
        <f>(60000-25000)/(60000)*100</f>
        <v>58.333333333333336</v>
      </c>
      <c r="K12" s="13" t="s">
        <v>27</v>
      </c>
      <c r="L12" s="14">
        <f>(2500000-10000)/(10000)*100/10000</f>
        <v>2.49</v>
      </c>
    </row>
    <row r="13" spans="1:12" ht="15.75">
      <c r="A13" s="15"/>
      <c r="B13" s="16"/>
      <c r="C13" s="17"/>
      <c r="D13" s="15"/>
      <c r="E13" s="18"/>
      <c r="F13" s="19"/>
      <c r="G13" s="18" t="s">
        <v>19</v>
      </c>
      <c r="H13" s="20"/>
      <c r="I13" s="21">
        <v>60000</v>
      </c>
      <c r="J13" s="20"/>
      <c r="K13" s="22">
        <v>10000</v>
      </c>
      <c r="L13" s="23"/>
    </row>
    <row r="14" spans="1:12" ht="18.75" customHeight="1">
      <c r="A14" s="24" t="s">
        <v>28</v>
      </c>
      <c r="B14" s="25" t="s">
        <v>29</v>
      </c>
      <c r="C14" s="26">
        <v>25</v>
      </c>
      <c r="D14" s="24">
        <v>30</v>
      </c>
      <c r="E14" s="27">
        <v>30</v>
      </c>
      <c r="F14" s="28">
        <f>SUM(C14:E14)</f>
        <v>85</v>
      </c>
      <c r="G14" s="29" t="s">
        <v>30</v>
      </c>
      <c r="H14" s="30">
        <f>(80-56)/(80-56)*100</f>
        <v>100</v>
      </c>
      <c r="I14" s="31" t="s">
        <v>17</v>
      </c>
      <c r="J14" s="30">
        <f>(60000-19000)/60000*100</f>
        <v>68.33333333333333</v>
      </c>
      <c r="K14" s="31" t="s">
        <v>31</v>
      </c>
      <c r="L14" s="32">
        <f>(7000000-10000)/(10000)*100/10000</f>
        <v>6.99</v>
      </c>
    </row>
    <row r="15" spans="1:12" ht="15.75" customHeight="1">
      <c r="A15" s="15"/>
      <c r="B15" s="17"/>
      <c r="C15" s="17"/>
      <c r="D15" s="15"/>
      <c r="E15" s="18"/>
      <c r="F15" s="19"/>
      <c r="G15" s="18" t="s">
        <v>19</v>
      </c>
      <c r="H15" s="20"/>
      <c r="I15" s="21">
        <v>60000</v>
      </c>
      <c r="J15" s="20"/>
      <c r="K15" s="22">
        <v>10000</v>
      </c>
      <c r="L15" s="23"/>
    </row>
    <row r="16" spans="1:12" ht="15.75" customHeight="1">
      <c r="A16" s="27"/>
      <c r="B16" s="27"/>
      <c r="C16" s="27"/>
      <c r="D16" s="27"/>
      <c r="E16" s="27"/>
      <c r="F16" s="37"/>
      <c r="G16" s="27"/>
      <c r="H16" s="37"/>
      <c r="I16" s="38"/>
      <c r="J16" s="37"/>
      <c r="K16" s="39"/>
      <c r="L16" s="40"/>
    </row>
    <row r="17" spans="1:12" ht="15.75" customHeight="1">
      <c r="A17" s="27"/>
      <c r="B17" s="27"/>
      <c r="C17" s="18"/>
      <c r="D17" s="18"/>
      <c r="E17" s="18"/>
      <c r="F17" s="41"/>
      <c r="G17" s="27" t="s">
        <v>32</v>
      </c>
      <c r="H17" s="37"/>
      <c r="I17" s="38"/>
      <c r="J17" s="37"/>
      <c r="K17" s="39"/>
      <c r="L17" s="40"/>
    </row>
    <row r="18" spans="1:12" ht="14.25" customHeight="1">
      <c r="A18" s="49" t="s">
        <v>4</v>
      </c>
      <c r="B18" s="51" t="s">
        <v>5</v>
      </c>
      <c r="C18" s="53" t="s">
        <v>6</v>
      </c>
      <c r="D18" s="54"/>
      <c r="E18" s="54"/>
      <c r="F18" s="54"/>
      <c r="G18" s="55" t="s">
        <v>7</v>
      </c>
      <c r="H18" s="56"/>
      <c r="I18" s="55" t="s">
        <v>8</v>
      </c>
      <c r="J18" s="56"/>
      <c r="K18" s="59" t="s">
        <v>9</v>
      </c>
      <c r="L18" s="60"/>
    </row>
    <row r="19" spans="1:12" ht="62.25" customHeight="1">
      <c r="A19" s="50"/>
      <c r="B19" s="52"/>
      <c r="C19" s="3" t="s">
        <v>10</v>
      </c>
      <c r="D19" s="4" t="s">
        <v>11</v>
      </c>
      <c r="E19" s="3" t="s">
        <v>12</v>
      </c>
      <c r="F19" s="5" t="s">
        <v>13</v>
      </c>
      <c r="G19" s="57"/>
      <c r="H19" s="58"/>
      <c r="I19" s="57"/>
      <c r="J19" s="58"/>
      <c r="K19" s="61"/>
      <c r="L19" s="62"/>
    </row>
    <row r="20" spans="1:12" ht="27.75" customHeight="1">
      <c r="A20" s="6" t="s">
        <v>14</v>
      </c>
      <c r="B20" s="7" t="s">
        <v>15</v>
      </c>
      <c r="C20" s="8">
        <v>20</v>
      </c>
      <c r="D20" s="6">
        <v>35</v>
      </c>
      <c r="E20" s="9">
        <v>0</v>
      </c>
      <c r="F20" s="10">
        <f>SUM(C20:E20)</f>
        <v>55</v>
      </c>
      <c r="G20" s="11" t="s">
        <v>16</v>
      </c>
      <c r="H20" s="12">
        <f>(80-58)/(80-56)*100</f>
        <v>91.66666666666666</v>
      </c>
      <c r="I20" s="13" t="s">
        <v>17</v>
      </c>
      <c r="J20" s="12">
        <f>(60000-19000)/(60000)*100</f>
        <v>68.33333333333333</v>
      </c>
      <c r="K20" s="13" t="s">
        <v>18</v>
      </c>
      <c r="L20" s="14">
        <f>(2000000-10000)/(10000)*100/10000</f>
        <v>1.99</v>
      </c>
    </row>
    <row r="21" spans="1:12" ht="15.75">
      <c r="A21" s="15"/>
      <c r="B21" s="16"/>
      <c r="C21" s="17"/>
      <c r="D21" s="15"/>
      <c r="E21" s="18"/>
      <c r="F21" s="19"/>
      <c r="G21" s="18" t="s">
        <v>19</v>
      </c>
      <c r="H21" s="20"/>
      <c r="I21" s="21">
        <v>60000</v>
      </c>
      <c r="J21" s="20"/>
      <c r="K21" s="22">
        <v>10000</v>
      </c>
      <c r="L21" s="23"/>
    </row>
    <row r="22" spans="1:12" ht="22.5" customHeight="1">
      <c r="A22" s="24" t="s">
        <v>20</v>
      </c>
      <c r="B22" s="25" t="s">
        <v>21</v>
      </c>
      <c r="C22" s="26">
        <v>30</v>
      </c>
      <c r="D22" s="24">
        <v>26</v>
      </c>
      <c r="E22" s="27">
        <v>35</v>
      </c>
      <c r="F22" s="28">
        <f>SUM(C22:E22)</f>
        <v>91</v>
      </c>
      <c r="G22" s="29" t="s">
        <v>16</v>
      </c>
      <c r="H22" s="30">
        <f>(80-58)/(80-56)*100</f>
        <v>91.66666666666666</v>
      </c>
      <c r="I22" s="31" t="s">
        <v>22</v>
      </c>
      <c r="J22" s="30">
        <f>(60000-25000)/60000*100</f>
        <v>58.333333333333336</v>
      </c>
      <c r="K22" s="31" t="s">
        <v>23</v>
      </c>
      <c r="L22" s="32">
        <f>(21000000-10000)/(10000)*100/10000</f>
        <v>20.99</v>
      </c>
    </row>
    <row r="23" spans="1:12" ht="15.75">
      <c r="A23" s="24"/>
      <c r="B23" s="25"/>
      <c r="C23" s="26"/>
      <c r="D23" s="24"/>
      <c r="E23" s="27"/>
      <c r="F23" s="28"/>
      <c r="G23" s="27" t="s">
        <v>19</v>
      </c>
      <c r="H23" s="33"/>
      <c r="I23" s="34">
        <v>60000</v>
      </c>
      <c r="J23" s="33"/>
      <c r="K23" s="35">
        <v>10000</v>
      </c>
      <c r="L23" s="36"/>
    </row>
    <row r="24" spans="1:12" ht="16.5" customHeight="1">
      <c r="A24" s="6" t="s">
        <v>24</v>
      </c>
      <c r="B24" s="7" t="s">
        <v>25</v>
      </c>
      <c r="C24" s="8">
        <v>19</v>
      </c>
      <c r="D24" s="6">
        <v>15</v>
      </c>
      <c r="E24" s="9">
        <v>20</v>
      </c>
      <c r="F24" s="10">
        <f>SUM(C24:E24)</f>
        <v>54</v>
      </c>
      <c r="G24" s="11" t="s">
        <v>26</v>
      </c>
      <c r="H24" s="12">
        <f>(80-66)/(80-56)*100</f>
        <v>58.333333333333336</v>
      </c>
      <c r="I24" s="13" t="s">
        <v>22</v>
      </c>
      <c r="J24" s="12">
        <f>(60000-25000)/(60000)*100</f>
        <v>58.333333333333336</v>
      </c>
      <c r="K24" s="13" t="s">
        <v>27</v>
      </c>
      <c r="L24" s="14">
        <f>(2500000-10000)/(10000)*100/10000</f>
        <v>2.49</v>
      </c>
    </row>
    <row r="25" spans="1:12" ht="15.75">
      <c r="A25" s="24"/>
      <c r="B25" s="25"/>
      <c r="C25" s="26"/>
      <c r="D25" s="24"/>
      <c r="E25" s="27"/>
      <c r="F25" s="28"/>
      <c r="G25" s="27" t="s">
        <v>19</v>
      </c>
      <c r="H25" s="33"/>
      <c r="I25" s="34">
        <v>60000</v>
      </c>
      <c r="J25" s="33"/>
      <c r="K25" s="35">
        <v>10000</v>
      </c>
      <c r="L25" s="36"/>
    </row>
    <row r="26" spans="1:12" ht="18.75" customHeight="1">
      <c r="A26" s="6" t="s">
        <v>28</v>
      </c>
      <c r="B26" s="7" t="s">
        <v>29</v>
      </c>
      <c r="C26" s="8">
        <v>25</v>
      </c>
      <c r="D26" s="6">
        <v>30</v>
      </c>
      <c r="E26" s="9">
        <v>32</v>
      </c>
      <c r="F26" s="10">
        <f>SUM(C26:E26)</f>
        <v>87</v>
      </c>
      <c r="G26" s="11" t="s">
        <v>30</v>
      </c>
      <c r="H26" s="12">
        <f>(80-56)/(80-56)*100</f>
        <v>100</v>
      </c>
      <c r="I26" s="13" t="s">
        <v>17</v>
      </c>
      <c r="J26" s="12">
        <f>(60000-19000)/60000*100</f>
        <v>68.33333333333333</v>
      </c>
      <c r="K26" s="13" t="s">
        <v>31</v>
      </c>
      <c r="L26" s="14">
        <f>(7000000-10000)/(10000)*100/10000</f>
        <v>6.99</v>
      </c>
    </row>
    <row r="27" spans="1:12" ht="15.75" customHeight="1">
      <c r="A27" s="15"/>
      <c r="B27" s="17"/>
      <c r="C27" s="17"/>
      <c r="D27" s="15"/>
      <c r="E27" s="18"/>
      <c r="F27" s="19"/>
      <c r="G27" s="18" t="s">
        <v>19</v>
      </c>
      <c r="H27" s="20"/>
      <c r="I27" s="21">
        <v>60000</v>
      </c>
      <c r="J27" s="20"/>
      <c r="K27" s="22">
        <v>10000</v>
      </c>
      <c r="L27" s="23"/>
    </row>
    <row r="28" spans="1:12" ht="15.75" customHeight="1">
      <c r="A28" s="27"/>
      <c r="B28" s="27"/>
      <c r="C28" s="27"/>
      <c r="D28" s="27"/>
      <c r="E28" s="27"/>
      <c r="F28" s="37"/>
      <c r="G28" s="27"/>
      <c r="H28" s="37"/>
      <c r="I28" s="38"/>
      <c r="J28" s="37"/>
      <c r="K28" s="39"/>
      <c r="L28" s="40"/>
    </row>
    <row r="29" spans="1:12" ht="15.75" customHeight="1">
      <c r="A29" s="27"/>
      <c r="B29" s="27"/>
      <c r="C29" s="18"/>
      <c r="D29" s="18"/>
      <c r="E29" s="18"/>
      <c r="F29" s="41"/>
      <c r="G29" s="27" t="s">
        <v>33</v>
      </c>
      <c r="H29" s="37"/>
      <c r="I29" s="38"/>
      <c r="J29" s="37"/>
      <c r="K29" s="39"/>
      <c r="L29" s="40"/>
    </row>
    <row r="30" spans="1:12" ht="15.75" customHeight="1">
      <c r="A30" s="27"/>
      <c r="B30" s="27"/>
      <c r="C30" s="27"/>
      <c r="D30" s="27"/>
      <c r="E30" s="27"/>
      <c r="F30" s="37"/>
      <c r="G30" s="27"/>
      <c r="H30" s="37"/>
      <c r="I30" s="38"/>
      <c r="J30" s="37"/>
      <c r="K30" s="39"/>
      <c r="L30" s="40"/>
    </row>
    <row r="31" spans="1:12" ht="24" customHeight="1">
      <c r="A31" s="49" t="s">
        <v>4</v>
      </c>
      <c r="B31" s="51" t="s">
        <v>5</v>
      </c>
      <c r="C31" s="53" t="s">
        <v>6</v>
      </c>
      <c r="D31" s="54"/>
      <c r="E31" s="54"/>
      <c r="F31" s="54"/>
      <c r="G31" s="55" t="s">
        <v>7</v>
      </c>
      <c r="H31" s="56"/>
      <c r="I31" s="55" t="s">
        <v>8</v>
      </c>
      <c r="J31" s="56"/>
      <c r="K31" s="59" t="s">
        <v>9</v>
      </c>
      <c r="L31" s="60"/>
    </row>
    <row r="32" spans="1:12" ht="66" customHeight="1">
      <c r="A32" s="50"/>
      <c r="B32" s="52"/>
      <c r="C32" s="3" t="s">
        <v>10</v>
      </c>
      <c r="D32" s="4" t="s">
        <v>11</v>
      </c>
      <c r="E32" s="3" t="s">
        <v>12</v>
      </c>
      <c r="F32" s="5" t="s">
        <v>13</v>
      </c>
      <c r="G32" s="57"/>
      <c r="H32" s="58"/>
      <c r="I32" s="57"/>
      <c r="J32" s="58"/>
      <c r="K32" s="61"/>
      <c r="L32" s="62"/>
    </row>
    <row r="33" spans="1:12" ht="27.75" customHeight="1">
      <c r="A33" s="6" t="s">
        <v>14</v>
      </c>
      <c r="B33" s="7" t="s">
        <v>15</v>
      </c>
      <c r="C33" s="8">
        <v>20</v>
      </c>
      <c r="D33" s="6">
        <v>35</v>
      </c>
      <c r="E33" s="9">
        <v>0</v>
      </c>
      <c r="F33" s="10">
        <f>SUM(C33:E33)</f>
        <v>55</v>
      </c>
      <c r="G33" s="11" t="s">
        <v>16</v>
      </c>
      <c r="H33" s="30">
        <f>(80-58)/(80-56)*100</f>
        <v>91.66666666666666</v>
      </c>
      <c r="I33" s="13" t="s">
        <v>17</v>
      </c>
      <c r="J33" s="12">
        <f>(60000-19000)/(60000)*100</f>
        <v>68.33333333333333</v>
      </c>
      <c r="K33" s="13" t="s">
        <v>18</v>
      </c>
      <c r="L33" s="14">
        <f>(2000000-10000)/(10000)*100/10000</f>
        <v>1.99</v>
      </c>
    </row>
    <row r="34" spans="1:12" ht="15.75">
      <c r="A34" s="24"/>
      <c r="B34" s="25"/>
      <c r="C34" s="26"/>
      <c r="D34" s="24"/>
      <c r="E34" s="27"/>
      <c r="F34" s="28"/>
      <c r="G34" s="27" t="s">
        <v>19</v>
      </c>
      <c r="H34" s="33"/>
      <c r="I34" s="34">
        <v>60000</v>
      </c>
      <c r="J34" s="33"/>
      <c r="K34" s="35">
        <v>10000</v>
      </c>
      <c r="L34" s="36"/>
    </row>
    <row r="35" spans="1:12" ht="22.5" customHeight="1">
      <c r="A35" s="6" t="s">
        <v>20</v>
      </c>
      <c r="B35" s="7" t="s">
        <v>21</v>
      </c>
      <c r="C35" s="8">
        <v>30</v>
      </c>
      <c r="D35" s="6">
        <v>26</v>
      </c>
      <c r="E35" s="9">
        <v>35</v>
      </c>
      <c r="F35" s="10">
        <f>SUM(C35:E35)</f>
        <v>91</v>
      </c>
      <c r="G35" s="11" t="s">
        <v>16</v>
      </c>
      <c r="H35" s="12">
        <f>(80-58)/(80-56)*100</f>
        <v>91.66666666666666</v>
      </c>
      <c r="I35" s="13" t="s">
        <v>22</v>
      </c>
      <c r="J35" s="12">
        <f>(60000-25000)/60000*100</f>
        <v>58.333333333333336</v>
      </c>
      <c r="K35" s="13" t="s">
        <v>23</v>
      </c>
      <c r="L35" s="14">
        <f>(21000000-10000)/(10000)*100/10000</f>
        <v>20.99</v>
      </c>
    </row>
    <row r="36" spans="1:12" ht="15.75">
      <c r="A36" s="15"/>
      <c r="B36" s="16"/>
      <c r="C36" s="17"/>
      <c r="D36" s="15"/>
      <c r="E36" s="18"/>
      <c r="F36" s="19"/>
      <c r="G36" s="18" t="s">
        <v>19</v>
      </c>
      <c r="H36" s="20"/>
      <c r="I36" s="21">
        <v>60000</v>
      </c>
      <c r="J36" s="20"/>
      <c r="K36" s="22">
        <v>10000</v>
      </c>
      <c r="L36" s="23"/>
    </row>
    <row r="37" spans="1:12" ht="16.5" customHeight="1">
      <c r="A37" s="6" t="s">
        <v>24</v>
      </c>
      <c r="B37" s="7" t="s">
        <v>25</v>
      </c>
      <c r="C37" s="8">
        <v>19</v>
      </c>
      <c r="D37" s="6">
        <v>15</v>
      </c>
      <c r="E37" s="9">
        <v>20</v>
      </c>
      <c r="F37" s="10">
        <f>SUM(C37:E37)</f>
        <v>54</v>
      </c>
      <c r="G37" s="11" t="s">
        <v>26</v>
      </c>
      <c r="H37" s="12">
        <f>(80-66)/(80-56)*100</f>
        <v>58.333333333333336</v>
      </c>
      <c r="I37" s="13" t="s">
        <v>22</v>
      </c>
      <c r="J37" s="12">
        <f>(60000-25000)/(60000)*100</f>
        <v>58.333333333333336</v>
      </c>
      <c r="K37" s="13" t="s">
        <v>27</v>
      </c>
      <c r="L37" s="14">
        <f>(2500000-10000)/(10000)*100/10000</f>
        <v>2.49</v>
      </c>
    </row>
    <row r="38" spans="1:12" ht="15.75">
      <c r="A38" s="24"/>
      <c r="B38" s="25"/>
      <c r="C38" s="26"/>
      <c r="D38" s="24"/>
      <c r="E38" s="27"/>
      <c r="F38" s="28"/>
      <c r="G38" s="27" t="s">
        <v>19</v>
      </c>
      <c r="H38" s="33"/>
      <c r="I38" s="34">
        <v>60000</v>
      </c>
      <c r="J38" s="33"/>
      <c r="K38" s="35">
        <v>10000</v>
      </c>
      <c r="L38" s="36"/>
    </row>
    <row r="39" spans="1:12" ht="18.75" customHeight="1">
      <c r="A39" s="6" t="s">
        <v>28</v>
      </c>
      <c r="B39" s="7" t="s">
        <v>29</v>
      </c>
      <c r="C39" s="8">
        <v>25</v>
      </c>
      <c r="D39" s="6">
        <v>30</v>
      </c>
      <c r="E39" s="9">
        <v>32</v>
      </c>
      <c r="F39" s="10">
        <f>SUM(C39:E39)</f>
        <v>87</v>
      </c>
      <c r="G39" s="11" t="s">
        <v>30</v>
      </c>
      <c r="H39" s="12">
        <f>(80-56)/(80-56)*100</f>
        <v>100</v>
      </c>
      <c r="I39" s="13" t="s">
        <v>17</v>
      </c>
      <c r="J39" s="12">
        <f>(60000-19000)/60000*100</f>
        <v>68.33333333333333</v>
      </c>
      <c r="K39" s="13" t="s">
        <v>31</v>
      </c>
      <c r="L39" s="14">
        <f>(7000000-10000)/(10000)*100/10000</f>
        <v>6.99</v>
      </c>
    </row>
    <row r="40" spans="1:12" ht="15.75" customHeight="1">
      <c r="A40" s="15"/>
      <c r="B40" s="17"/>
      <c r="C40" s="17"/>
      <c r="D40" s="15"/>
      <c r="E40" s="18"/>
      <c r="F40" s="19"/>
      <c r="G40" s="18" t="s">
        <v>19</v>
      </c>
      <c r="H40" s="20"/>
      <c r="I40" s="21">
        <v>60000</v>
      </c>
      <c r="J40" s="20"/>
      <c r="K40" s="22">
        <v>10000</v>
      </c>
      <c r="L40" s="23"/>
    </row>
    <row r="41" spans="1:12" ht="42.75" customHeight="1">
      <c r="A41" s="27"/>
      <c r="B41" s="27"/>
      <c r="C41" s="18"/>
      <c r="D41" s="18"/>
      <c r="E41" s="18"/>
      <c r="F41" s="41"/>
      <c r="G41" s="27" t="s">
        <v>34</v>
      </c>
      <c r="H41" s="37"/>
      <c r="I41" s="38"/>
      <c r="J41" s="37"/>
      <c r="K41" s="39"/>
      <c r="L41" s="40"/>
    </row>
    <row r="42" spans="1:12" ht="6.75" customHeight="1">
      <c r="A42" s="27"/>
      <c r="B42" s="27"/>
      <c r="C42" s="18"/>
      <c r="D42" s="18"/>
      <c r="E42" s="18"/>
      <c r="F42" s="41"/>
      <c r="G42" s="27"/>
      <c r="H42" s="37"/>
      <c r="I42" s="38"/>
      <c r="J42" s="37"/>
      <c r="K42" s="39"/>
      <c r="L42" s="40"/>
    </row>
    <row r="43" spans="1:12" ht="15" customHeight="1">
      <c r="A43" s="49" t="s">
        <v>4</v>
      </c>
      <c r="B43" s="51" t="s">
        <v>5</v>
      </c>
      <c r="C43" s="53" t="s">
        <v>6</v>
      </c>
      <c r="D43" s="54"/>
      <c r="E43" s="54"/>
      <c r="F43" s="54"/>
      <c r="G43" s="55" t="s">
        <v>7</v>
      </c>
      <c r="H43" s="56"/>
      <c r="I43" s="55" t="s">
        <v>8</v>
      </c>
      <c r="J43" s="56"/>
      <c r="K43" s="59" t="s">
        <v>9</v>
      </c>
      <c r="L43" s="60"/>
    </row>
    <row r="44" spans="1:12" ht="66" customHeight="1">
      <c r="A44" s="50"/>
      <c r="B44" s="52"/>
      <c r="C44" s="3" t="s">
        <v>10</v>
      </c>
      <c r="D44" s="4" t="s">
        <v>11</v>
      </c>
      <c r="E44" s="3" t="s">
        <v>12</v>
      </c>
      <c r="F44" s="5" t="s">
        <v>13</v>
      </c>
      <c r="G44" s="57"/>
      <c r="H44" s="58"/>
      <c r="I44" s="57"/>
      <c r="J44" s="58"/>
      <c r="K44" s="61"/>
      <c r="L44" s="62"/>
    </row>
    <row r="45" spans="1:12" ht="27.75" customHeight="1">
      <c r="A45" s="6" t="s">
        <v>14</v>
      </c>
      <c r="B45" s="7" t="s">
        <v>15</v>
      </c>
      <c r="C45" s="8">
        <v>20</v>
      </c>
      <c r="D45" s="6">
        <v>35</v>
      </c>
      <c r="E45" s="9">
        <v>0</v>
      </c>
      <c r="F45" s="10">
        <f>SUM(C45:E45)</f>
        <v>55</v>
      </c>
      <c r="G45" s="11" t="s">
        <v>16</v>
      </c>
      <c r="H45" s="30">
        <f>(80-58)/(80-56)*100</f>
        <v>91.66666666666666</v>
      </c>
      <c r="I45" s="13" t="s">
        <v>17</v>
      </c>
      <c r="J45" s="12">
        <f>(60000-19000)/(60000)*100</f>
        <v>68.33333333333333</v>
      </c>
      <c r="K45" s="13" t="s">
        <v>18</v>
      </c>
      <c r="L45" s="14">
        <f>(2000000-10000)/(10000)*100/10000</f>
        <v>1.99</v>
      </c>
    </row>
    <row r="46" spans="1:12" ht="15.75">
      <c r="A46" s="24"/>
      <c r="B46" s="25"/>
      <c r="C46" s="26"/>
      <c r="D46" s="24"/>
      <c r="E46" s="27"/>
      <c r="F46" s="28"/>
      <c r="G46" s="27" t="s">
        <v>19</v>
      </c>
      <c r="H46" s="33"/>
      <c r="I46" s="34">
        <v>60000</v>
      </c>
      <c r="J46" s="33"/>
      <c r="K46" s="35">
        <v>10000</v>
      </c>
      <c r="L46" s="36"/>
    </row>
    <row r="47" spans="1:12" ht="22.5" customHeight="1">
      <c r="A47" s="6" t="s">
        <v>20</v>
      </c>
      <c r="B47" s="7" t="s">
        <v>21</v>
      </c>
      <c r="C47" s="8">
        <v>30</v>
      </c>
      <c r="D47" s="6">
        <v>26</v>
      </c>
      <c r="E47" s="9">
        <v>35</v>
      </c>
      <c r="F47" s="10">
        <f>SUM(C47:E47)</f>
        <v>91</v>
      </c>
      <c r="G47" s="11" t="s">
        <v>16</v>
      </c>
      <c r="H47" s="12">
        <f>(80-58)/(80-56)*100</f>
        <v>91.66666666666666</v>
      </c>
      <c r="I47" s="13" t="s">
        <v>22</v>
      </c>
      <c r="J47" s="12">
        <f>(60000-25000)/60000*100</f>
        <v>58.333333333333336</v>
      </c>
      <c r="K47" s="13" t="s">
        <v>23</v>
      </c>
      <c r="L47" s="14">
        <f>(21000000-10000)/(10000)*100/10000</f>
        <v>20.99</v>
      </c>
    </row>
    <row r="48" spans="1:12" ht="15.75">
      <c r="A48" s="15"/>
      <c r="B48" s="16"/>
      <c r="C48" s="17"/>
      <c r="D48" s="15"/>
      <c r="E48" s="18"/>
      <c r="F48" s="19"/>
      <c r="G48" s="18" t="s">
        <v>19</v>
      </c>
      <c r="H48" s="20"/>
      <c r="I48" s="21">
        <v>60000</v>
      </c>
      <c r="J48" s="20"/>
      <c r="K48" s="22">
        <v>10000</v>
      </c>
      <c r="L48" s="23"/>
    </row>
    <row r="49" spans="1:12" ht="16.5" customHeight="1">
      <c r="A49" s="6" t="s">
        <v>24</v>
      </c>
      <c r="B49" s="7" t="s">
        <v>25</v>
      </c>
      <c r="C49" s="8">
        <v>19</v>
      </c>
      <c r="D49" s="6">
        <v>15</v>
      </c>
      <c r="E49" s="9">
        <v>20</v>
      </c>
      <c r="F49" s="10">
        <f>SUM(C49:E49)</f>
        <v>54</v>
      </c>
      <c r="G49" s="11" t="s">
        <v>26</v>
      </c>
      <c r="H49" s="12">
        <f>(80-66)/(80-56)*100</f>
        <v>58.333333333333336</v>
      </c>
      <c r="I49" s="13" t="s">
        <v>22</v>
      </c>
      <c r="J49" s="12">
        <f>(60000-25000)/(60000)*100</f>
        <v>58.333333333333336</v>
      </c>
      <c r="K49" s="13" t="s">
        <v>27</v>
      </c>
      <c r="L49" s="14">
        <f>(2500000-10000)/(10000)*100/10000</f>
        <v>2.49</v>
      </c>
    </row>
    <row r="50" spans="1:12" ht="15.75">
      <c r="A50" s="24"/>
      <c r="B50" s="25"/>
      <c r="C50" s="26"/>
      <c r="D50" s="24"/>
      <c r="E50" s="27"/>
      <c r="F50" s="28"/>
      <c r="G50" s="27" t="s">
        <v>19</v>
      </c>
      <c r="H50" s="33"/>
      <c r="I50" s="34">
        <v>60000</v>
      </c>
      <c r="J50" s="33"/>
      <c r="K50" s="35">
        <v>10000</v>
      </c>
      <c r="L50" s="36"/>
    </row>
    <row r="51" spans="1:12" ht="18.75" customHeight="1">
      <c r="A51" s="6" t="s">
        <v>28</v>
      </c>
      <c r="B51" s="7" t="s">
        <v>29</v>
      </c>
      <c r="C51" s="8">
        <v>25</v>
      </c>
      <c r="D51" s="6">
        <v>30</v>
      </c>
      <c r="E51" s="9">
        <v>32</v>
      </c>
      <c r="F51" s="10">
        <f>SUM(C51:E51)</f>
        <v>87</v>
      </c>
      <c r="G51" s="11" t="s">
        <v>30</v>
      </c>
      <c r="H51" s="12">
        <f>(80-56)/(80-56)*100</f>
        <v>100</v>
      </c>
      <c r="I51" s="13" t="s">
        <v>17</v>
      </c>
      <c r="J51" s="12">
        <f>(60000-19000)/60000*100</f>
        <v>68.33333333333333</v>
      </c>
      <c r="K51" s="13" t="s">
        <v>31</v>
      </c>
      <c r="L51" s="14">
        <f>(7000000-10000)/(10000)*100/10000</f>
        <v>6.99</v>
      </c>
    </row>
    <row r="52" spans="1:12" ht="15.75" customHeight="1">
      <c r="A52" s="15"/>
      <c r="B52" s="17"/>
      <c r="C52" s="17"/>
      <c r="D52" s="15"/>
      <c r="E52" s="18"/>
      <c r="F52" s="19"/>
      <c r="G52" s="18" t="s">
        <v>19</v>
      </c>
      <c r="H52" s="20"/>
      <c r="I52" s="21">
        <v>60000</v>
      </c>
      <c r="J52" s="20"/>
      <c r="K52" s="22">
        <v>10000</v>
      </c>
      <c r="L52" s="23"/>
    </row>
    <row r="53" spans="1:12" ht="15.75" customHeight="1">
      <c r="A53" s="27"/>
      <c r="B53" s="27"/>
      <c r="C53" s="27"/>
      <c r="D53" s="27"/>
      <c r="E53" s="27"/>
      <c r="F53" s="37"/>
      <c r="G53" s="27"/>
      <c r="H53" s="37"/>
      <c r="I53" s="38"/>
      <c r="J53" s="37"/>
      <c r="K53" s="39"/>
      <c r="L53" s="40"/>
    </row>
    <row r="54" spans="1:12" ht="15.75" customHeight="1">
      <c r="A54" s="27"/>
      <c r="B54" s="27"/>
      <c r="C54" s="18"/>
      <c r="D54" s="18"/>
      <c r="E54" s="18"/>
      <c r="F54" s="41"/>
      <c r="G54" s="27" t="s">
        <v>35</v>
      </c>
      <c r="H54" s="37"/>
      <c r="I54" s="38"/>
      <c r="J54" s="37"/>
      <c r="K54" s="39"/>
      <c r="L54" s="40"/>
    </row>
    <row r="55" spans="1:12" ht="15.75" customHeight="1">
      <c r="A55" s="27"/>
      <c r="B55" s="27"/>
      <c r="C55" s="27"/>
      <c r="D55" s="27"/>
      <c r="E55" s="27"/>
      <c r="F55" s="37"/>
      <c r="G55" s="27"/>
      <c r="H55" s="37"/>
      <c r="I55" s="38"/>
      <c r="J55" s="37"/>
      <c r="K55" s="39"/>
      <c r="L55" s="40"/>
    </row>
    <row r="56" ht="15.75">
      <c r="A56" s="42" t="s">
        <v>36</v>
      </c>
    </row>
    <row r="58" spans="1:11" ht="24.75" customHeight="1">
      <c r="A58" s="63" t="s">
        <v>4</v>
      </c>
      <c r="B58" s="64" t="s">
        <v>37</v>
      </c>
      <c r="C58" s="65" t="s">
        <v>38</v>
      </c>
      <c r="D58" s="66"/>
      <c r="E58" s="66"/>
      <c r="F58" s="66"/>
      <c r="G58" s="66"/>
      <c r="H58" s="66"/>
      <c r="I58" s="67"/>
      <c r="J58" s="68" t="s">
        <v>39</v>
      </c>
      <c r="K58" s="68" t="s">
        <v>40</v>
      </c>
    </row>
    <row r="59" spans="1:11" ht="20.25" customHeight="1">
      <c r="A59" s="63"/>
      <c r="B59" s="64"/>
      <c r="C59" s="69" t="s">
        <v>41</v>
      </c>
      <c r="D59" s="69"/>
      <c r="E59" s="69" t="s">
        <v>42</v>
      </c>
      <c r="F59" s="69"/>
      <c r="G59" s="43" t="s">
        <v>43</v>
      </c>
      <c r="H59" s="70" t="s">
        <v>44</v>
      </c>
      <c r="I59" s="71"/>
      <c r="J59" s="69"/>
      <c r="K59" s="69"/>
    </row>
    <row r="60" spans="1:11" s="2" customFormat="1" ht="21.75" customHeight="1">
      <c r="A60" s="44">
        <v>1</v>
      </c>
      <c r="B60" s="45" t="s">
        <v>15</v>
      </c>
      <c r="C60" s="72">
        <f>(F8+F20+F33+F45)/4*0.2</f>
        <v>11</v>
      </c>
      <c r="D60" s="72"/>
      <c r="E60" s="72">
        <f>H8*0.2</f>
        <v>18.333333333333332</v>
      </c>
      <c r="F60" s="72"/>
      <c r="G60" s="46">
        <f>0.5*J8</f>
        <v>34.166666666666664</v>
      </c>
      <c r="H60" s="73">
        <f>0.1*L8</f>
        <v>0.199</v>
      </c>
      <c r="I60" s="73"/>
      <c r="J60" s="47">
        <f>C60+E60+G60+H60</f>
        <v>63.699</v>
      </c>
      <c r="K60" s="44">
        <v>3</v>
      </c>
    </row>
    <row r="61" spans="1:11" s="2" customFormat="1" ht="21.75" customHeight="1">
      <c r="A61" s="44">
        <v>2</v>
      </c>
      <c r="B61" s="45" t="s">
        <v>21</v>
      </c>
      <c r="C61" s="72">
        <f>(F10+F22+F35+F47)/4*0.2</f>
        <v>18.400000000000002</v>
      </c>
      <c r="D61" s="74"/>
      <c r="E61" s="72">
        <f>H10*0.2</f>
        <v>18.333333333333332</v>
      </c>
      <c r="F61" s="72"/>
      <c r="G61" s="46">
        <f>0.5*J10</f>
        <v>29.166666666666668</v>
      </c>
      <c r="H61" s="73">
        <f>L10*0.1</f>
        <v>2.0989999999999998</v>
      </c>
      <c r="I61" s="73"/>
      <c r="J61" s="47">
        <f>C61+E61+G61+H61</f>
        <v>67.99900000000001</v>
      </c>
      <c r="K61" s="44">
        <v>2</v>
      </c>
    </row>
    <row r="62" spans="1:14" s="2" customFormat="1" ht="21.75" customHeight="1">
      <c r="A62" s="44">
        <v>3</v>
      </c>
      <c r="B62" s="45" t="s">
        <v>25</v>
      </c>
      <c r="C62" s="75">
        <f>(F12+F24+F37+F49)/4*0.2</f>
        <v>10.8</v>
      </c>
      <c r="D62" s="74"/>
      <c r="E62" s="72">
        <f>H12*0.2</f>
        <v>11.666666666666668</v>
      </c>
      <c r="F62" s="72"/>
      <c r="G62" s="46">
        <f>0.5*J12</f>
        <v>29.166666666666668</v>
      </c>
      <c r="H62" s="73">
        <f>0.1*L12</f>
        <v>0.24900000000000003</v>
      </c>
      <c r="I62" s="73"/>
      <c r="J62" s="47">
        <f>C62+E62+G62+H62</f>
        <v>51.88233333333334</v>
      </c>
      <c r="K62" s="44">
        <v>4</v>
      </c>
      <c r="N62" s="2" t="s">
        <v>45</v>
      </c>
    </row>
    <row r="63" spans="1:11" s="2" customFormat="1" ht="21.75" customHeight="1">
      <c r="A63" s="44">
        <v>4</v>
      </c>
      <c r="B63" s="45" t="s">
        <v>29</v>
      </c>
      <c r="C63" s="75">
        <f>(F14+F26+F39+F51)/4*0.2</f>
        <v>17.3</v>
      </c>
      <c r="D63" s="74"/>
      <c r="E63" s="72">
        <f>H14*0.2</f>
        <v>20</v>
      </c>
      <c r="F63" s="72"/>
      <c r="G63" s="46">
        <f>0.5*J14</f>
        <v>34.166666666666664</v>
      </c>
      <c r="H63" s="73">
        <f>L14*0.1</f>
        <v>0.6990000000000001</v>
      </c>
      <c r="I63" s="73"/>
      <c r="J63" s="47">
        <f>C63+E63+G63+H63</f>
        <v>72.16566666666667</v>
      </c>
      <c r="K63" s="48">
        <v>1</v>
      </c>
    </row>
  </sheetData>
  <mergeCells count="44">
    <mergeCell ref="C62:D62"/>
    <mergeCell ref="E62:F62"/>
    <mergeCell ref="H62:I62"/>
    <mergeCell ref="C63:D63"/>
    <mergeCell ref="E63:F63"/>
    <mergeCell ref="H63:I63"/>
    <mergeCell ref="C60:D60"/>
    <mergeCell ref="E60:F60"/>
    <mergeCell ref="H60:I60"/>
    <mergeCell ref="C61:D61"/>
    <mergeCell ref="E61:F61"/>
    <mergeCell ref="H61:I61"/>
    <mergeCell ref="K58:K59"/>
    <mergeCell ref="C59:D59"/>
    <mergeCell ref="E59:F59"/>
    <mergeCell ref="H59:I59"/>
    <mergeCell ref="A58:A59"/>
    <mergeCell ref="B58:B59"/>
    <mergeCell ref="C58:I58"/>
    <mergeCell ref="J58:J59"/>
    <mergeCell ref="I43:J44"/>
    <mergeCell ref="K43:L44"/>
    <mergeCell ref="A31:A32"/>
    <mergeCell ref="B31:B32"/>
    <mergeCell ref="A43:A44"/>
    <mergeCell ref="B43:B44"/>
    <mergeCell ref="C43:F43"/>
    <mergeCell ref="G43:H44"/>
    <mergeCell ref="C31:F31"/>
    <mergeCell ref="G31:H32"/>
    <mergeCell ref="I6:J7"/>
    <mergeCell ref="K6:L7"/>
    <mergeCell ref="I18:J19"/>
    <mergeCell ref="K18:L19"/>
    <mergeCell ref="I31:J32"/>
    <mergeCell ref="K31:L32"/>
    <mergeCell ref="A18:A19"/>
    <mergeCell ref="B18:B19"/>
    <mergeCell ref="C18:F18"/>
    <mergeCell ref="G18:H19"/>
    <mergeCell ref="A6:A7"/>
    <mergeCell ref="B6:B7"/>
    <mergeCell ref="C6:F6"/>
    <mergeCell ref="G6:H7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buh-3</cp:lastModifiedBy>
  <cp:lastPrinted>2010-12-27T11:47:58Z</cp:lastPrinted>
  <dcterms:created xsi:type="dcterms:W3CDTF">1996-10-08T23:32:33Z</dcterms:created>
  <dcterms:modified xsi:type="dcterms:W3CDTF">2010-12-27T11:50:40Z</dcterms:modified>
  <cp:category/>
  <cp:version/>
  <cp:contentType/>
  <cp:contentStatus/>
</cp:coreProperties>
</file>