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4850" windowHeight="9105" activeTab="5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  <sheet name="Лот 18" sheetId="18" r:id="rId18"/>
    <sheet name="Лот 19" sheetId="19" r:id="rId19"/>
  </sheets>
  <definedNames/>
  <calcPr fullCalcOnLoad="1"/>
</workbook>
</file>

<file path=xl/sharedStrings.xml><?xml version="1.0" encoding="utf-8"?>
<sst xmlns="http://schemas.openxmlformats.org/spreadsheetml/2006/main" count="1588" uniqueCount="128">
  <si>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</si>
  <si>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</si>
  <si>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</si>
  <si>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</si>
  <si>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</si>
  <si>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1 раз в год</t>
  </si>
  <si>
    <t>Ликвидация наледи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</si>
  <si>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</si>
  <si>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</si>
  <si>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</si>
  <si>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</si>
  <si>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Постоянно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</si>
  <si>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</si>
  <si>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</si>
  <si>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</si>
  <si>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</si>
  <si>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Ремонт кровли</t>
  </si>
  <si>
    <t>Ремонт цоколя</t>
  </si>
  <si>
    <t>Размер платы за содержание и ремонт жилого помещения в год  руб.</t>
  </si>
  <si>
    <t>Очистка и помывка фасадов здания от объявлений, плакатов</t>
  </si>
  <si>
    <t>Перечень работ, материалы</t>
  </si>
  <si>
    <t>Итого</t>
  </si>
  <si>
    <t>Объем работ ед. изм. / кол-во</t>
  </si>
  <si>
    <t xml:space="preserve">Аварийное обслуживание </t>
  </si>
  <si>
    <t>Выполнение заявок населения</t>
  </si>
  <si>
    <t xml:space="preserve">2 раза в год </t>
  </si>
  <si>
    <t>Стоимость на 1 кв. м в месяц, руб.</t>
  </si>
  <si>
    <t>Стоимость работ,                        1 кв.м в месяц, руб.</t>
  </si>
  <si>
    <t>III. Проведение технических осмотров и мелкий ремонт</t>
  </si>
  <si>
    <t>IV. Устранение аварии и выполнение заявок населения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</si>
  <si>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</si>
  <si>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I. Услуги вывоза бытовых отходов</t>
  </si>
  <si>
    <t>Постоянно на системах энергоснабжения, газоснабжения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</si>
  <si>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</si>
  <si>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</si>
  <si>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>3 п.м</t>
  </si>
  <si>
    <t>2 п.м</t>
  </si>
  <si>
    <t>4 п.м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</si>
  <si>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</si>
  <si>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>Постоянно на системах водоснабжения, энергоснабжения, газоснабжения</t>
  </si>
  <si>
    <t>ул. Рабочая, дом 69А</t>
  </si>
  <si>
    <t>2 кв.м</t>
  </si>
  <si>
    <t>1 кв.м.</t>
  </si>
  <si>
    <t xml:space="preserve"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 </t>
  </si>
  <si>
    <t>1,5 кв.м.</t>
  </si>
  <si>
    <t>1,3 кв.м.</t>
  </si>
  <si>
    <t>1,2 кв.м.</t>
  </si>
  <si>
    <t>0,6 кв.м.</t>
  </si>
  <si>
    <t>1 п.м</t>
  </si>
  <si>
    <t>2 кв.м.</t>
  </si>
  <si>
    <t>Ремонт системы канализации</t>
  </si>
  <si>
    <t>3 кв.м.</t>
  </si>
  <si>
    <t>ул.Белоглинская, дом 51</t>
  </si>
  <si>
    <t>0,7 кв.м.</t>
  </si>
  <si>
    <t>Ремонт системы ХВС</t>
  </si>
  <si>
    <t>5 п.м</t>
  </si>
  <si>
    <t>Лот № 5</t>
  </si>
  <si>
    <t>Лот № 6</t>
  </si>
  <si>
    <t>Лот № 7</t>
  </si>
  <si>
    <t>Лот № 9</t>
  </si>
  <si>
    <t>Лот № 10</t>
  </si>
  <si>
    <t>Лот № 11</t>
  </si>
  <si>
    <t>Лот № 8</t>
  </si>
  <si>
    <t xml:space="preserve">Лот № 12 </t>
  </si>
  <si>
    <t>Лот № 14</t>
  </si>
  <si>
    <t>Лот № 15</t>
  </si>
  <si>
    <t>Лот № 16</t>
  </si>
  <si>
    <t>Лот № 17</t>
  </si>
  <si>
    <t>Лот № 18</t>
  </si>
  <si>
    <t>Лот № 19</t>
  </si>
  <si>
    <t>ул. Рабочая, дом 69 БГ</t>
  </si>
  <si>
    <t>ул. Астраханская, дом 66 Е</t>
  </si>
  <si>
    <t>ул. Астраханская, дом 68 А</t>
  </si>
  <si>
    <t>ул. им. Симбирцева В.Н., дом 27</t>
  </si>
  <si>
    <t>ул. Новоузенская, дом 107 А</t>
  </si>
  <si>
    <t>ул. Новоузенская, дом 107 В</t>
  </si>
  <si>
    <t>ул. Шелковичная, дом 34 В</t>
  </si>
  <si>
    <t>ул. Шелковичная, дом 61 Д</t>
  </si>
  <si>
    <t>ул. 1-я Беговая, дом 21А</t>
  </si>
  <si>
    <t>4-й Пугачевский туп., дом 7</t>
  </si>
  <si>
    <t>4-й Степной пр-д, дом 8</t>
  </si>
  <si>
    <t>6-й Интернациональный пр-д, дом 11</t>
  </si>
  <si>
    <t>3-й Саратовский пр-д, дом 13</t>
  </si>
  <si>
    <t>4-й Саратовский пр-д, дом 14</t>
  </si>
  <si>
    <t>10-я Линия, дом 66 АБ</t>
  </si>
  <si>
    <t>ул.Вяземская, дом 59 А</t>
  </si>
  <si>
    <t>2-й Саратовский проезд, дом 7</t>
  </si>
  <si>
    <t>1,5 кв.м</t>
  </si>
  <si>
    <t>ул. им. Клочкова В.Г., дом 35</t>
  </si>
  <si>
    <t>1 кв.м</t>
  </si>
  <si>
    <t>ул. Брестская, дом 2 В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</si>
  <si>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</si>
  <si>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Размер платы за содержание и ремонт жилого помещения по лоту № 1 в год  руб.</t>
  </si>
  <si>
    <t>Размер платы за содержание и ремонт жилого помещения по лоту № 2 в год  руб.</t>
  </si>
  <si>
    <t>Размер платы за содержание и ремонт жилого помещения по лоту № 7 в год  руб.</t>
  </si>
  <si>
    <t>Размер платы за содержание и ремонт жилого помещения по лоту № 8 в год  руб.</t>
  </si>
  <si>
    <t>Размер платы за содержание и ремонт жилого помещения по лоту № 10 в год  руб.</t>
  </si>
  <si>
    <t>Размер платы за содержание и ремонт жилого помещения по лоту № 11 в год  руб.</t>
  </si>
  <si>
    <t>Размер платы за содержание и ремонт жилого помещения по лоту № 13 в год  руб.</t>
  </si>
  <si>
    <t>Размер платы за содержание и ремонт жилого помещения по лоту № 14 в год  руб.</t>
  </si>
  <si>
    <t>Размер платы за содержание и ремонт жилого помещения по лоту № 15 в год  руб.</t>
  </si>
  <si>
    <t>Размер платы за содержание и ремонт жилого помещения по лоту № 17 в год  руб.</t>
  </si>
  <si>
    <t>Размер платы за содержание и ремонт жилого помещения по лоту № 19 в год  руб.</t>
  </si>
  <si>
    <t>Размер платы за содержание и ремонт жилого помещения по лоту № 3 в год  руб.</t>
  </si>
  <si>
    <t>Размер платы за содержание и ремонт жилого помещения по лоту № 5 в год  руб.</t>
  </si>
  <si>
    <t>Размер платы за содержание и ремонт жилого помещения по лоту № 12 в год  руб.</t>
  </si>
  <si>
    <t>Размер платы за содержание и ремонт жилого помещения по лоту № 4 в год  руб.</t>
  </si>
  <si>
    <t>Лот № 4</t>
  </si>
  <si>
    <t>Лот № 1</t>
  </si>
  <si>
    <t>Лот № 2</t>
  </si>
  <si>
    <t>Лот № 3</t>
  </si>
  <si>
    <t>ул. Провиантская, дом 6 Б</t>
  </si>
  <si>
    <t>Размер платы за содержание и ремонт жилого помещения по лоту № 6 в год  руб.</t>
  </si>
  <si>
    <t xml:space="preserve">Проведение технических осмотров и устранение незначительных неисправностей в системах вентиляции, дымоудаления, электротехнических устройств </t>
  </si>
  <si>
    <t>Размер платы за содержание и ремонт жилого помещения по лоту № 9 в год  руб.</t>
  </si>
  <si>
    <t>Лот № 13</t>
  </si>
  <si>
    <t>Размер платы за содержание и ремонт жилого помещения по лоту № 16 в год  руб.</t>
  </si>
  <si>
    <t>ул. Вяземская, дом 59</t>
  </si>
  <si>
    <t>ул. Вяземская, дом 61</t>
  </si>
  <si>
    <t>ул. Вяземская, дом 66</t>
  </si>
  <si>
    <t>ул. Вяземская, дом 73</t>
  </si>
  <si>
    <t>Размер платы за содержание и ремонт жилого помещения по лоту № 18 в год  руб.</t>
  </si>
  <si>
    <t>ул. им. Клочкова В.Г., дом 110А</t>
  </si>
  <si>
    <t>II. Подготовка муниципального жилого дома к сезонной эксплуатации</t>
  </si>
  <si>
    <t>II. Уборка земельного участка входящего в состав комплекса имущества муниципального жилого дома</t>
  </si>
  <si>
    <t>Обязательные работы и услуги по содержанию и ремонту комплекса имущества  в муниципальном жилом доме, являющегося объектом конкурса</t>
  </si>
  <si>
    <t>Дополнительные работы и услуги по содержанию и ремонту комплекса имущества  в муниципальном жилом доме, являющегося объектом конкурса</t>
  </si>
  <si>
    <t xml:space="preserve">I. Санитарные работы по содержанию помещений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</si>
</sst>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/>
    </xf>
    <xf numFmtId="4" fontId="7" fillId="0" borderId="12" xfId="52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7" fillId="0" borderId="10" xfId="52" applyNumberFormat="1" applyFont="1" applyFill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4">
      <selection activeCell="J6" sqref="J6"/>
    </sheetView>
  </sheetViews>
  <sheetFormatPr defaultColWidth="9.00390625" defaultRowHeight="12.75"/>
  <cols>
    <col min="1" max="1" width="3.00390625" style="4" customWidth="1"/>
    <col min="2" max="2" width="42.375" style="4" customWidth="1"/>
    <col min="3" max="3" width="16.875" style="4" customWidth="1"/>
    <col min="4" max="4" width="10.375" style="4" customWidth="1"/>
    <col min="5" max="5" width="12.00390625" style="4" customWidth="1"/>
    <col min="6" max="6" width="9.00390625" style="4" customWidth="1"/>
    <col min="7" max="16384" width="9.125" style="4" customWidth="1"/>
  </cols>
  <sheetData>
    <row r="1" spans="1:6" ht="15">
      <c r="A1" s="77" t="s">
        <v>108</v>
      </c>
      <c r="B1" s="77"/>
      <c r="C1" s="77"/>
      <c r="D1" s="77"/>
      <c r="E1" s="77"/>
      <c r="F1" s="1"/>
    </row>
    <row r="2" spans="1:6" ht="15">
      <c r="A2" s="1"/>
      <c r="B2" s="5" t="s">
        <v>86</v>
      </c>
      <c r="C2" s="6"/>
      <c r="D2" s="7">
        <v>48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2" customHeight="1">
      <c r="A4" s="77" t="s">
        <v>125</v>
      </c>
      <c r="B4" s="77"/>
      <c r="C4" s="77"/>
      <c r="D4" s="77"/>
      <c r="E4" s="77"/>
      <c r="F4" s="1"/>
    </row>
    <row r="5" spans="1:6" ht="6" customHeight="1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672.8562192332803</v>
      </c>
      <c r="E7" s="20">
        <f>SUM(E8:E9)</f>
        <v>1.1681531583911116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615.6049581274291</v>
      </c>
      <c r="E8" s="50">
        <v>1.06875860786012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57.25126110585116</v>
      </c>
      <c r="E9" s="50">
        <v>0.0993945505309916</v>
      </c>
      <c r="F9" s="21"/>
      <c r="G9" s="22"/>
    </row>
    <row r="10" spans="1:7" ht="29.25" customHeight="1">
      <c r="A10" s="78" t="s">
        <v>123</v>
      </c>
      <c r="B10" s="81"/>
      <c r="C10" s="82"/>
      <c r="D10" s="25">
        <f>SUM(D11:D11)</f>
        <v>12.68269035889536</v>
      </c>
      <c r="E10" s="25">
        <f>SUM(E11:E11)</f>
        <v>0.02201855965086</v>
      </c>
      <c r="F10" s="21"/>
      <c r="G10" s="22"/>
    </row>
    <row r="11" spans="1:6" ht="61.5" customHeight="1">
      <c r="A11" s="15">
        <v>3</v>
      </c>
      <c r="B11" s="16" t="s">
        <v>30</v>
      </c>
      <c r="C11" s="16" t="s">
        <v>5</v>
      </c>
      <c r="D11" s="18">
        <f>E11*12*$D$2</f>
        <v>12.68269035889536</v>
      </c>
      <c r="E11" s="50">
        <v>0.02201855965086</v>
      </c>
      <c r="F11" s="1"/>
    </row>
    <row r="12" spans="1:9" ht="15">
      <c r="A12" s="84" t="s">
        <v>28</v>
      </c>
      <c r="B12" s="85"/>
      <c r="C12" s="85"/>
      <c r="D12" s="14">
        <f>SUM(D13:D14)</f>
        <v>729.7739833003466</v>
      </c>
      <c r="E12" s="14">
        <f>SUM(E13:E14)</f>
        <v>1.2669687210075462</v>
      </c>
      <c r="F12" s="1"/>
      <c r="G12" s="51"/>
      <c r="H12" s="51"/>
      <c r="I12" s="56"/>
    </row>
    <row r="13" spans="1:9" ht="60">
      <c r="A13" s="15">
        <v>4</v>
      </c>
      <c r="B13" s="16" t="s">
        <v>91</v>
      </c>
      <c r="C13" s="16" t="s">
        <v>5</v>
      </c>
      <c r="D13" s="18">
        <f>E13*12*$D$2</f>
        <v>87.15413015564314</v>
      </c>
      <c r="E13" s="18">
        <f>0.0749137900192954+0.0763954637231406</f>
        <v>0.151309253742436</v>
      </c>
      <c r="F13" s="1"/>
      <c r="G13" s="51"/>
      <c r="H13" s="51"/>
      <c r="I13" s="56"/>
    </row>
    <row r="14" spans="1:9" ht="60">
      <c r="A14" s="15">
        <v>5</v>
      </c>
      <c r="B14" s="16" t="s">
        <v>23</v>
      </c>
      <c r="C14" s="16" t="s">
        <v>32</v>
      </c>
      <c r="D14" s="18">
        <f>E14*12*$D$2</f>
        <v>642.6198531447035</v>
      </c>
      <c r="E14" s="50">
        <f>1.00313635266511+0.1125231146</f>
        <v>1.1156594672651101</v>
      </c>
      <c r="F14" s="1"/>
      <c r="G14" s="51"/>
      <c r="H14" s="51"/>
      <c r="I14" s="56"/>
    </row>
    <row r="15" spans="1:9" ht="15">
      <c r="A15" s="84" t="s">
        <v>29</v>
      </c>
      <c r="B15" s="84"/>
      <c r="C15" s="84"/>
      <c r="D15" s="26">
        <f>SUM(D16)</f>
        <v>91.35774717742107</v>
      </c>
      <c r="E15" s="25">
        <f>SUM(E16)</f>
        <v>0.15860719996080047</v>
      </c>
      <c r="F15" s="1"/>
      <c r="G15" s="51"/>
      <c r="H15" s="51"/>
      <c r="I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91.35774717742107</v>
      </c>
      <c r="E16" s="24">
        <f>0.0317321999608005+0.126875</f>
        <v>0.15860719996080047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1506.6706400699431</v>
      </c>
      <c r="E17" s="20">
        <f>E7+E10+E12+E15</f>
        <v>2.615747639010318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13" t="s">
        <v>87</v>
      </c>
      <c r="D21" s="59">
        <v>1043</v>
      </c>
      <c r="E21" s="36">
        <f>D21/12/$D$2</f>
        <v>1.810763888888889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1043</v>
      </c>
      <c r="E22" s="38">
        <f>SUM(E21:E21)</f>
        <v>1.810763888888889</v>
      </c>
      <c r="F22" s="39"/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2549.670640069943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4.426511527899207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5.25" customHeight="1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15">
      <c r="A30" s="83" t="s">
        <v>127</v>
      </c>
      <c r="B30" s="83"/>
      <c r="C30" s="83"/>
      <c r="D30" s="20">
        <f>D31</f>
        <v>5.76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5.76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34.56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34.56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40.32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55</v>
      </c>
      <c r="D38" s="13">
        <v>2515</v>
      </c>
      <c r="E38" s="49">
        <f>D38/12/$D$2</f>
        <v>4.366319444444445</v>
      </c>
      <c r="F38" s="13">
        <v>2</v>
      </c>
    </row>
    <row r="39" spans="1:6" ht="15">
      <c r="A39" s="45"/>
      <c r="B39" s="45" t="s">
        <v>21</v>
      </c>
      <c r="C39" s="45"/>
      <c r="D39" s="47">
        <f>SUM(D38:D38)</f>
        <v>2515</v>
      </c>
      <c r="E39" s="47">
        <f>SUM(E38:E38)</f>
        <v>4.366319444444445</v>
      </c>
      <c r="F39" s="60">
        <v>2</v>
      </c>
    </row>
    <row r="41" spans="1:5" ht="33" customHeight="1">
      <c r="A41" s="75" t="s">
        <v>92</v>
      </c>
      <c r="B41" s="76"/>
      <c r="C41" s="3">
        <f>C24</f>
        <v>2549.670640069943</v>
      </c>
      <c r="D41" s="54"/>
      <c r="E41" s="54"/>
    </row>
    <row r="42" spans="2:3" ht="15">
      <c r="B42" s="2"/>
      <c r="C42" s="41"/>
    </row>
  </sheetData>
  <mergeCells count="10">
    <mergeCell ref="A41:B41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9">
      <selection activeCell="A30" sqref="A1:G16384"/>
    </sheetView>
  </sheetViews>
  <sheetFormatPr defaultColWidth="9.00390625" defaultRowHeight="12.75"/>
  <cols>
    <col min="1" max="1" width="3.00390625" style="4" customWidth="1"/>
    <col min="2" max="2" width="42.00390625" style="4" customWidth="1"/>
    <col min="3" max="3" width="16.62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77" t="s">
        <v>60</v>
      </c>
      <c r="B1" s="77"/>
      <c r="C1" s="77"/>
      <c r="D1" s="77"/>
      <c r="E1" s="77"/>
      <c r="F1" s="1"/>
    </row>
    <row r="2" spans="1:6" ht="25.5" customHeight="1">
      <c r="A2" s="1"/>
      <c r="B2" s="5" t="s">
        <v>76</v>
      </c>
      <c r="C2" s="6"/>
      <c r="D2" s="7">
        <v>39.2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9.25" customHeight="1">
      <c r="A4" s="77" t="s">
        <v>125</v>
      </c>
      <c r="B4" s="77"/>
      <c r="C4" s="77"/>
      <c r="D4" s="77"/>
      <c r="E4" s="77"/>
      <c r="F4" s="1"/>
    </row>
    <row r="5" spans="1:6" ht="12" customHeight="1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403.7137315399699</v>
      </c>
      <c r="E7" s="20">
        <f>SUM(E8:E9)</f>
        <v>0.8582349735118406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369.3629748764592</v>
      </c>
      <c r="E8" s="50">
        <v>0.7852104057747856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34.35075666351071</v>
      </c>
      <c r="E9" s="50">
        <v>0.07302456773705507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13.120024509202123</v>
      </c>
      <c r="E10" s="25">
        <f>SUM(E11:E11)</f>
        <v>0.0278912085654807</v>
      </c>
      <c r="F10" s="21"/>
      <c r="G10" s="22"/>
    </row>
    <row r="11" spans="1:6" ht="60.75" customHeight="1">
      <c r="A11" s="15">
        <v>3</v>
      </c>
      <c r="B11" s="16" t="s">
        <v>30</v>
      </c>
      <c r="C11" s="16" t="s">
        <v>5</v>
      </c>
      <c r="D11" s="18">
        <f>E11*12*$D$2</f>
        <v>13.120024509202123</v>
      </c>
      <c r="E11" s="50">
        <v>0.0278912085654807</v>
      </c>
      <c r="F11" s="1"/>
    </row>
    <row r="12" spans="1:9" ht="15">
      <c r="A12" s="84" t="s">
        <v>28</v>
      </c>
      <c r="B12" s="85"/>
      <c r="C12" s="85"/>
      <c r="D12" s="14">
        <f>SUM(D13:D14)</f>
        <v>412.06863090763284</v>
      </c>
      <c r="E12" s="14">
        <f>SUM(E13:E14)</f>
        <v>0.8759962391743896</v>
      </c>
      <c r="F12" s="1"/>
      <c r="G12" s="51"/>
      <c r="H12" s="51"/>
      <c r="I12" s="56"/>
    </row>
    <row r="13" spans="1:9" ht="60">
      <c r="A13" s="15">
        <v>4</v>
      </c>
      <c r="B13" s="16" t="s">
        <v>43</v>
      </c>
      <c r="C13" s="16" t="s">
        <v>5</v>
      </c>
      <c r="D13" s="18">
        <f>E13*12*$D$2</f>
        <v>87.85386479613388</v>
      </c>
      <c r="E13" s="50">
        <v>0.18676416835912812</v>
      </c>
      <c r="F13" s="1"/>
      <c r="G13" s="51"/>
      <c r="H13" s="51"/>
      <c r="I13" s="56"/>
    </row>
    <row r="14" spans="1:9" ht="75">
      <c r="A14" s="15">
        <v>5</v>
      </c>
      <c r="B14" s="16" t="s">
        <v>23</v>
      </c>
      <c r="C14" s="16" t="s">
        <v>39</v>
      </c>
      <c r="D14" s="18">
        <f>E14*12*$D$2</f>
        <v>324.214766111499</v>
      </c>
      <c r="E14" s="50">
        <v>0.6892320708152615</v>
      </c>
      <c r="F14" s="1"/>
      <c r="G14" s="51"/>
      <c r="H14" s="51"/>
      <c r="I14" s="56"/>
    </row>
    <row r="15" spans="1:10" ht="15">
      <c r="A15" s="84" t="s">
        <v>29</v>
      </c>
      <c r="B15" s="84"/>
      <c r="C15" s="84"/>
      <c r="D15" s="26">
        <f>SUM(D16)</f>
        <v>83.93580096238708</v>
      </c>
      <c r="E15" s="25">
        <f>SUM(E16)</f>
        <v>0.1784349510254827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83.93580096238708</v>
      </c>
      <c r="E16" s="24">
        <v>0.1784349510254827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912.8381879191918</v>
      </c>
      <c r="E17" s="20">
        <f>E7+E10+E12+E15</f>
        <v>1.9405573722771938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42</v>
      </c>
      <c r="D21" s="62">
        <v>695</v>
      </c>
      <c r="E21" s="36">
        <f>D21/12/$D$2</f>
        <v>1.4774659863945576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695</v>
      </c>
      <c r="E22" s="38">
        <f>SUM(E21:E21)</f>
        <v>1.4774659863945576</v>
      </c>
      <c r="F22" s="39">
        <v>2</v>
      </c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1607.8381879191918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3.4180233586717517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4.704000000000001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4.704000000000001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28.223999999999997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28.223999999999997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32.928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36</v>
      </c>
      <c r="D38" s="13">
        <v>1006</v>
      </c>
      <c r="E38" s="49">
        <f>D38/12/$D$2</f>
        <v>2.1386054421768703</v>
      </c>
      <c r="F38" s="13">
        <v>2</v>
      </c>
    </row>
    <row r="39" spans="1:6" ht="15">
      <c r="A39" s="13">
        <v>2</v>
      </c>
      <c r="B39" s="10" t="s">
        <v>54</v>
      </c>
      <c r="C39" s="13" t="s">
        <v>36</v>
      </c>
      <c r="D39" s="13">
        <v>1350</v>
      </c>
      <c r="E39" s="49">
        <f>D39/12/$D$2</f>
        <v>2.8698979591836733</v>
      </c>
      <c r="F39" s="13">
        <v>2</v>
      </c>
    </row>
    <row r="40" spans="1:6" ht="15">
      <c r="A40" s="45"/>
      <c r="B40" s="45" t="s">
        <v>21</v>
      </c>
      <c r="C40" s="45"/>
      <c r="D40" s="46">
        <f>SUM(D38:D39)</f>
        <v>2356</v>
      </c>
      <c r="E40" s="47">
        <f>SUM(E38:E39)</f>
        <v>5.008503401360544</v>
      </c>
      <c r="F40" s="60">
        <v>2</v>
      </c>
    </row>
    <row r="44" spans="1:5" ht="33" customHeight="1">
      <c r="A44" s="75" t="s">
        <v>96</v>
      </c>
      <c r="B44" s="76"/>
      <c r="C44" s="3">
        <f>C24</f>
        <v>1607.8381879191918</v>
      </c>
      <c r="D44" s="54"/>
      <c r="E44" s="54"/>
    </row>
  </sheetData>
  <mergeCells count="10">
    <mergeCell ref="A44:B44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22">
      <selection activeCell="A30" sqref="A1:G16384"/>
    </sheetView>
  </sheetViews>
  <sheetFormatPr defaultColWidth="9.00390625" defaultRowHeight="12.75"/>
  <cols>
    <col min="1" max="1" width="3.125" style="4" customWidth="1"/>
    <col min="2" max="2" width="42.00390625" style="4" customWidth="1"/>
    <col min="3" max="3" width="16.625" style="4" customWidth="1"/>
    <col min="4" max="4" width="11.00390625" style="4" customWidth="1"/>
    <col min="5" max="5" width="11.75390625" style="4" customWidth="1"/>
    <col min="6" max="16384" width="9.125" style="4" customWidth="1"/>
  </cols>
  <sheetData>
    <row r="1" spans="1:6" ht="15">
      <c r="A1" s="77" t="s">
        <v>61</v>
      </c>
      <c r="B1" s="77"/>
      <c r="C1" s="77"/>
      <c r="D1" s="77"/>
      <c r="E1" s="77"/>
      <c r="F1" s="1"/>
    </row>
    <row r="2" spans="1:6" ht="29.25" customHeight="1">
      <c r="A2" s="1"/>
      <c r="B2" s="5" t="s">
        <v>77</v>
      </c>
      <c r="C2" s="6"/>
      <c r="D2" s="7">
        <v>40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9.25" customHeight="1">
      <c r="A4" s="77" t="s">
        <v>125</v>
      </c>
      <c r="B4" s="77"/>
      <c r="C4" s="77"/>
      <c r="D4" s="77"/>
      <c r="E4" s="77"/>
      <c r="F4" s="1"/>
    </row>
    <row r="5" spans="1:6" ht="6" customHeight="1">
      <c r="A5" s="5"/>
      <c r="B5" s="5"/>
      <c r="C5" s="5"/>
      <c r="D5" s="5"/>
      <c r="E5" s="5"/>
      <c r="F5" s="1"/>
    </row>
    <row r="6" spans="1:6" ht="86.2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538.2849753866267</v>
      </c>
      <c r="E7" s="20">
        <f>SUM(E8:E9)</f>
        <v>1.1214270320554722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492.4839665019457</v>
      </c>
      <c r="E8" s="50">
        <v>1.0260082635457202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45.80100888468094</v>
      </c>
      <c r="E9" s="50">
        <v>0.09541876850975196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13.120024509202125</v>
      </c>
      <c r="E10" s="25">
        <f>SUM(E11:E11)</f>
        <v>0.02733338439417109</v>
      </c>
      <c r="F10" s="21"/>
      <c r="G10" s="22"/>
    </row>
    <row r="11" spans="1:6" ht="60.75" customHeight="1">
      <c r="A11" s="15">
        <v>3</v>
      </c>
      <c r="B11" s="16" t="s">
        <v>30</v>
      </c>
      <c r="C11" s="16" t="s">
        <v>5</v>
      </c>
      <c r="D11" s="18">
        <f>E11*12*$D$2</f>
        <v>13.120024509202125</v>
      </c>
      <c r="E11" s="50">
        <v>0.02733338439417109</v>
      </c>
      <c r="F11" s="1"/>
    </row>
    <row r="12" spans="1:9" ht="15">
      <c r="A12" s="84" t="s">
        <v>28</v>
      </c>
      <c r="B12" s="85"/>
      <c r="C12" s="85"/>
      <c r="D12" s="14">
        <f>SUM(D13:D14)</f>
        <v>414.5052722728112</v>
      </c>
      <c r="E12" s="14">
        <f>SUM(E13:E14)</f>
        <v>0.8635526505683567</v>
      </c>
      <c r="F12" s="1"/>
      <c r="G12" s="51"/>
      <c r="H12" s="51"/>
      <c r="I12" s="56"/>
    </row>
    <row r="13" spans="1:9" ht="60">
      <c r="A13" s="15">
        <v>4</v>
      </c>
      <c r="B13" s="16" t="s">
        <v>43</v>
      </c>
      <c r="C13" s="16" t="s">
        <v>5</v>
      </c>
      <c r="D13" s="18">
        <f>E13*12*$D$2</f>
        <v>87.85386479613388</v>
      </c>
      <c r="E13" s="50">
        <v>0.18302888499194558</v>
      </c>
      <c r="F13" s="1"/>
      <c r="G13" s="51"/>
      <c r="H13" s="51"/>
      <c r="I13" s="56"/>
    </row>
    <row r="14" spans="1:9" ht="75">
      <c r="A14" s="15">
        <v>5</v>
      </c>
      <c r="B14" s="16" t="s">
        <v>23</v>
      </c>
      <c r="C14" s="16" t="s">
        <v>39</v>
      </c>
      <c r="D14" s="18">
        <f>E14*12*$D$2</f>
        <v>326.6514074766774</v>
      </c>
      <c r="E14" s="50">
        <v>0.6805237655764111</v>
      </c>
      <c r="F14" s="1"/>
      <c r="G14" s="51"/>
      <c r="H14" s="51"/>
      <c r="I14" s="56"/>
    </row>
    <row r="15" spans="1:10" ht="15">
      <c r="A15" s="84" t="s">
        <v>29</v>
      </c>
      <c r="B15" s="84"/>
      <c r="C15" s="84"/>
      <c r="D15" s="26">
        <f>SUM(D16)</f>
        <v>86.0583941417565</v>
      </c>
      <c r="E15" s="25">
        <f>SUM(E16)</f>
        <v>0.17928832112865936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86.0583941417565</v>
      </c>
      <c r="E16" s="24">
        <v>0.17928832112865936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1051.9686663103967</v>
      </c>
      <c r="E17" s="20">
        <f>E7+E10+E12+E15</f>
        <v>2.191601388146659</v>
      </c>
      <c r="F17" s="8"/>
    </row>
    <row r="18" spans="1:6" ht="15">
      <c r="A18" s="30"/>
      <c r="B18" s="2"/>
      <c r="C18" s="31"/>
      <c r="D18" s="32"/>
      <c r="E18" s="6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42</v>
      </c>
      <c r="D21" s="64">
        <v>695</v>
      </c>
      <c r="E21" s="36">
        <f>D21/12/$D$2</f>
        <v>1.4479166666666665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695</v>
      </c>
      <c r="E22" s="38">
        <f>SUM(E21:E21)</f>
        <v>1.4479166666666665</v>
      </c>
      <c r="F22" s="39">
        <v>2</v>
      </c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1746.9686663103967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3.6395180548133257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4.800000000000001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4.800000000000001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28.799999999999997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28.799999999999997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33.599999999999994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36</v>
      </c>
      <c r="D38" s="13">
        <v>1006</v>
      </c>
      <c r="E38" s="49">
        <f>D38/12/$D$2</f>
        <v>2.095833333333333</v>
      </c>
      <c r="F38" s="13">
        <v>2</v>
      </c>
    </row>
    <row r="39" spans="1:6" ht="15">
      <c r="A39" s="13">
        <v>2</v>
      </c>
      <c r="B39" s="10" t="s">
        <v>54</v>
      </c>
      <c r="C39" s="13" t="s">
        <v>36</v>
      </c>
      <c r="D39" s="13">
        <v>1350</v>
      </c>
      <c r="E39" s="49">
        <f>D39/12/$D$2</f>
        <v>2.8125</v>
      </c>
      <c r="F39" s="13">
        <v>2</v>
      </c>
    </row>
    <row r="40" spans="1:6" ht="15">
      <c r="A40" s="45"/>
      <c r="B40" s="45" t="s">
        <v>21</v>
      </c>
      <c r="C40" s="45"/>
      <c r="D40" s="47">
        <f>SUM(D38:D39)</f>
        <v>2356</v>
      </c>
      <c r="E40" s="47">
        <f>SUM(E38:E39)</f>
        <v>4.908333333333333</v>
      </c>
      <c r="F40" s="60">
        <v>2</v>
      </c>
    </row>
    <row r="41" spans="1:6" ht="15">
      <c r="A41" s="70"/>
      <c r="B41" s="70"/>
      <c r="C41" s="70"/>
      <c r="D41" s="71"/>
      <c r="E41" s="71"/>
      <c r="F41" s="72"/>
    </row>
    <row r="42" spans="1:5" ht="33" customHeight="1">
      <c r="A42" s="75" t="s">
        <v>97</v>
      </c>
      <c r="B42" s="76"/>
      <c r="C42" s="3">
        <f>C24</f>
        <v>1746.9686663103967</v>
      </c>
      <c r="D42" s="54"/>
      <c r="E42" s="54"/>
    </row>
  </sheetData>
  <mergeCells count="10">
    <mergeCell ref="A42:B42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8">
      <selection activeCell="A30" sqref="A1:G16384"/>
    </sheetView>
  </sheetViews>
  <sheetFormatPr defaultColWidth="9.00390625" defaultRowHeight="12.75"/>
  <cols>
    <col min="1" max="1" width="3.00390625" style="4" customWidth="1"/>
    <col min="2" max="2" width="41.875" style="4" customWidth="1"/>
    <col min="3" max="3" width="16.62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77" t="s">
        <v>63</v>
      </c>
      <c r="B1" s="77"/>
      <c r="C1" s="77"/>
      <c r="D1" s="77"/>
      <c r="E1" s="77"/>
      <c r="F1" s="1"/>
    </row>
    <row r="2" spans="1:6" ht="26.25" customHeight="1">
      <c r="A2" s="1"/>
      <c r="B2" s="5" t="s">
        <v>78</v>
      </c>
      <c r="C2" s="6"/>
      <c r="D2" s="7">
        <v>51.4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9.25" customHeight="1">
      <c r="A4" s="77" t="s">
        <v>125</v>
      </c>
      <c r="B4" s="77"/>
      <c r="C4" s="77"/>
      <c r="D4" s="77"/>
      <c r="E4" s="77"/>
      <c r="F4" s="1"/>
    </row>
    <row r="5" spans="1:6" ht="15.75" customHeight="1">
      <c r="A5" s="5"/>
      <c r="B5" s="5"/>
      <c r="C5" s="5"/>
      <c r="D5" s="5"/>
      <c r="E5" s="5"/>
      <c r="F5" s="1"/>
    </row>
    <row r="6" spans="1:6" ht="86.2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538.2849753866267</v>
      </c>
      <c r="E7" s="20">
        <f>SUM(E8:E9)</f>
        <v>0.8727058615217682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492.4839665019457</v>
      </c>
      <c r="E8" s="58">
        <v>0.7984500105414165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45.80100888468095</v>
      </c>
      <c r="E9" s="58">
        <v>0.07425585098035173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12.245356208588644</v>
      </c>
      <c r="E10" s="25">
        <f>SUM(E11:E11)</f>
        <v>0.019853041842718296</v>
      </c>
      <c r="F10" s="21"/>
      <c r="G10" s="22"/>
    </row>
    <row r="11" spans="1:6" ht="61.5" customHeight="1">
      <c r="A11" s="15">
        <v>3</v>
      </c>
      <c r="B11" s="16" t="s">
        <v>30</v>
      </c>
      <c r="C11" s="16" t="s">
        <v>5</v>
      </c>
      <c r="D11" s="18">
        <f>E11*12*$D$2</f>
        <v>12.245356208588644</v>
      </c>
      <c r="E11" s="58">
        <v>0.019853041842718296</v>
      </c>
      <c r="F11" s="1"/>
    </row>
    <row r="12" spans="1:9" ht="15">
      <c r="A12" s="84" t="s">
        <v>28</v>
      </c>
      <c r="B12" s="85"/>
      <c r="C12" s="85"/>
      <c r="D12" s="14">
        <f>SUM(D13:D14)</f>
        <v>183.3025384785364</v>
      </c>
      <c r="E12" s="14">
        <f>SUM(E13:E14)</f>
        <v>0.29718310388867775</v>
      </c>
      <c r="F12" s="1"/>
      <c r="G12" s="51"/>
      <c r="H12" s="51"/>
      <c r="I12" s="56"/>
    </row>
    <row r="13" spans="1:9" ht="60">
      <c r="A13" s="15">
        <v>4</v>
      </c>
      <c r="B13" s="16" t="s">
        <v>113</v>
      </c>
      <c r="C13" s="16" t="s">
        <v>5</v>
      </c>
      <c r="D13" s="18">
        <f>E13*12*$D$2</f>
        <v>43.106609636083434</v>
      </c>
      <c r="E13" s="58">
        <v>0.0698874994099926</v>
      </c>
      <c r="F13" s="1"/>
      <c r="G13" s="51"/>
      <c r="H13" s="51"/>
      <c r="I13" s="56"/>
    </row>
    <row r="14" spans="1:9" ht="60">
      <c r="A14" s="15">
        <v>5</v>
      </c>
      <c r="B14" s="16" t="s">
        <v>23</v>
      </c>
      <c r="C14" s="16" t="s">
        <v>32</v>
      </c>
      <c r="D14" s="18">
        <f>E14*12*$D$2</f>
        <v>140.195928842453</v>
      </c>
      <c r="E14" s="65">
        <v>0.22729560447868513</v>
      </c>
      <c r="F14" s="1"/>
      <c r="G14" s="55"/>
      <c r="H14" s="55"/>
      <c r="I14" s="56"/>
    </row>
    <row r="15" spans="1:10" ht="15">
      <c r="A15" s="84" t="s">
        <v>29</v>
      </c>
      <c r="B15" s="84"/>
      <c r="C15" s="84"/>
      <c r="D15" s="26">
        <f>SUM(D16)</f>
        <v>83.82077349562957</v>
      </c>
      <c r="E15" s="25">
        <f>SUM(E16)</f>
        <v>0.1358961956803333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83.82077349562957</v>
      </c>
      <c r="E16" s="24">
        <v>0.1358961956803333</v>
      </c>
      <c r="F16" s="1"/>
      <c r="G16" s="55"/>
      <c r="H16" s="55"/>
      <c r="I16" s="56"/>
    </row>
    <row r="17" spans="1:6" ht="15">
      <c r="A17" s="11"/>
      <c r="B17" s="28" t="s">
        <v>12</v>
      </c>
      <c r="C17" s="28"/>
      <c r="D17" s="57">
        <f>D7+D10+D12+D15</f>
        <v>817.6536435693813</v>
      </c>
      <c r="E17" s="20">
        <f>E7+E10+E12+E15</f>
        <v>1.3256382029334974</v>
      </c>
      <c r="F17" s="8"/>
    </row>
    <row r="18" spans="1:6" ht="15">
      <c r="A18" s="30"/>
      <c r="B18" s="2"/>
      <c r="C18" s="31"/>
      <c r="D18" s="32"/>
      <c r="E18" s="6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44</v>
      </c>
      <c r="D21" s="64">
        <v>1043</v>
      </c>
      <c r="E21" s="36">
        <f>D21/12/$D$2</f>
        <v>1.6909857328145268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1043</v>
      </c>
      <c r="E22" s="38">
        <f>SUM(E21:E21)</f>
        <v>1.6909857328145268</v>
      </c>
      <c r="F22" s="39">
        <v>2</v>
      </c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1860.6536435693813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3.016623935748024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6.168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6.168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37.007999999999996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37.007999999999996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43.175999999999995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37</v>
      </c>
      <c r="D38" s="13">
        <v>2012</v>
      </c>
      <c r="E38" s="49">
        <f>D38/12/$D$2</f>
        <v>3.2619974059662775</v>
      </c>
      <c r="F38" s="13">
        <v>2</v>
      </c>
    </row>
    <row r="39" spans="1:6" ht="15">
      <c r="A39" s="45"/>
      <c r="B39" s="45" t="s">
        <v>21</v>
      </c>
      <c r="C39" s="45"/>
      <c r="D39" s="47">
        <f>SUM(D38:D38)</f>
        <v>2012</v>
      </c>
      <c r="E39" s="47">
        <f>SUM(E38:E38)</f>
        <v>3.2619974059662775</v>
      </c>
      <c r="F39" s="60">
        <v>2</v>
      </c>
    </row>
    <row r="41" spans="1:5" ht="33" customHeight="1">
      <c r="A41" s="75" t="s">
        <v>105</v>
      </c>
      <c r="B41" s="76"/>
      <c r="C41" s="3">
        <f>C24</f>
        <v>1860.6536435693813</v>
      </c>
      <c r="D41" s="54"/>
      <c r="E41" s="54"/>
    </row>
  </sheetData>
  <mergeCells count="10">
    <mergeCell ref="A41:B41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3">
      <selection activeCell="A30" sqref="A1:G16384"/>
    </sheetView>
  </sheetViews>
  <sheetFormatPr defaultColWidth="9.00390625" defaultRowHeight="12.75"/>
  <cols>
    <col min="1" max="1" width="3.125" style="4" customWidth="1"/>
    <col min="2" max="2" width="41.625" style="4" customWidth="1"/>
    <col min="3" max="3" width="16.75390625" style="4" customWidth="1"/>
    <col min="4" max="4" width="11.00390625" style="4" customWidth="1"/>
    <col min="5" max="5" width="12.125" style="4" customWidth="1"/>
    <col min="6" max="16384" width="9.125" style="4" customWidth="1"/>
  </cols>
  <sheetData>
    <row r="1" spans="1:6" ht="15">
      <c r="A1" s="77" t="s">
        <v>115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79</v>
      </c>
      <c r="C3" s="6"/>
      <c r="D3" s="7">
        <v>58.7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7.5" customHeight="1">
      <c r="A6" s="5"/>
      <c r="B6" s="5"/>
      <c r="C6" s="5"/>
      <c r="D6" s="5"/>
      <c r="E6" s="5"/>
      <c r="F6" s="1"/>
    </row>
    <row r="7" spans="1:6" ht="86.2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941.9987069265965</v>
      </c>
      <c r="E8" s="20">
        <f>SUM(E9:E10)</f>
        <v>1.3373065118208354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861.8469413784048</v>
      </c>
      <c r="E9" s="50">
        <v>1.2235192239897854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80.15176554819165</v>
      </c>
      <c r="E10" s="50">
        <v>0.11378728783105004</v>
      </c>
      <c r="F10" s="21"/>
      <c r="G10" s="22"/>
    </row>
    <row r="11" spans="1:7" ht="15">
      <c r="A11" s="78" t="s">
        <v>123</v>
      </c>
      <c r="B11" s="81"/>
      <c r="C11" s="82"/>
      <c r="D11" s="25">
        <f>SUM(D12:D12)</f>
        <v>12.245356208588644</v>
      </c>
      <c r="E11" s="25">
        <f>SUM(E12:E12)</f>
        <v>0.01738409456074481</v>
      </c>
      <c r="F11" s="21"/>
      <c r="G11" s="22"/>
    </row>
    <row r="12" spans="1:6" ht="61.5" customHeight="1">
      <c r="A12" s="15">
        <v>3</v>
      </c>
      <c r="B12" s="16" t="s">
        <v>30</v>
      </c>
      <c r="C12" s="16" t="s">
        <v>5</v>
      </c>
      <c r="D12" s="18">
        <f>E12*12*$D$3</f>
        <v>12.245356208588644</v>
      </c>
      <c r="E12" s="50">
        <v>0.01738409456074481</v>
      </c>
      <c r="F12" s="1"/>
    </row>
    <row r="13" spans="1:9" ht="15">
      <c r="A13" s="84" t="s">
        <v>28</v>
      </c>
      <c r="B13" s="85"/>
      <c r="C13" s="85"/>
      <c r="D13" s="14">
        <f>SUM(D14:D15)</f>
        <v>193.15956331749646</v>
      </c>
      <c r="E13" s="14">
        <f>SUM(E14:E15)</f>
        <v>0.2742185737045662</v>
      </c>
      <c r="F13" s="1"/>
      <c r="G13" s="51"/>
      <c r="H13" s="51"/>
      <c r="I13" s="56"/>
    </row>
    <row r="14" spans="1:9" ht="60">
      <c r="A14" s="15">
        <v>4</v>
      </c>
      <c r="B14" s="16" t="s">
        <v>113</v>
      </c>
      <c r="C14" s="16" t="s">
        <v>5</v>
      </c>
      <c r="D14" s="18">
        <f>E14*12*$D$3</f>
        <v>43.10660963608344</v>
      </c>
      <c r="E14" s="50">
        <v>0.06119620902340068</v>
      </c>
      <c r="F14" s="1"/>
      <c r="G14" s="51"/>
      <c r="H14" s="51"/>
      <c r="I14" s="56"/>
    </row>
    <row r="15" spans="1:9" ht="60">
      <c r="A15" s="15">
        <v>5</v>
      </c>
      <c r="B15" s="16" t="s">
        <v>23</v>
      </c>
      <c r="C15" s="16" t="s">
        <v>32</v>
      </c>
      <c r="D15" s="18">
        <f>E15*12*$D$3</f>
        <v>150.05295368141302</v>
      </c>
      <c r="E15" s="65">
        <v>0.21302236468116553</v>
      </c>
      <c r="F15" s="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90.25072769946676</v>
      </c>
      <c r="E16" s="25">
        <f>SUM(E17)</f>
        <v>0.12812425851713055</v>
      </c>
      <c r="F16" s="1"/>
      <c r="G16" s="51"/>
      <c r="H16" s="51"/>
      <c r="I16" s="51"/>
      <c r="J16" s="56"/>
    </row>
    <row r="17" spans="1:9" ht="15">
      <c r="A17" s="15">
        <v>6</v>
      </c>
      <c r="B17" s="16" t="s">
        <v>24</v>
      </c>
      <c r="C17" s="16" t="s">
        <v>11</v>
      </c>
      <c r="D17" s="18">
        <f>E17*12*$D$3</f>
        <v>90.25072769946676</v>
      </c>
      <c r="E17" s="24">
        <v>0.12812425851713055</v>
      </c>
      <c r="F17" s="1"/>
      <c r="G17" s="51"/>
      <c r="H17" s="51"/>
      <c r="I17" s="56"/>
    </row>
    <row r="18" spans="1:6" ht="15">
      <c r="A18" s="11"/>
      <c r="B18" s="28" t="s">
        <v>12</v>
      </c>
      <c r="C18" s="28"/>
      <c r="D18" s="57">
        <f>D8+D11+D13+D16</f>
        <v>1237.6543541521485</v>
      </c>
      <c r="E18" s="20">
        <f>E8+E11+E13+E16</f>
        <v>1.7570334386032769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49</v>
      </c>
      <c r="D22" s="62">
        <v>1390</v>
      </c>
      <c r="E22" s="36">
        <f>D22/12/$D$3</f>
        <v>1.9733106189664962</v>
      </c>
      <c r="F22" s="13">
        <v>2</v>
      </c>
    </row>
    <row r="23" spans="1:6" ht="15">
      <c r="A23" s="13"/>
      <c r="B23" s="37" t="s">
        <v>21</v>
      </c>
      <c r="C23" s="12"/>
      <c r="D23" s="53">
        <f>SUM(D22:D22)</f>
        <v>1390</v>
      </c>
      <c r="E23" s="38">
        <f>SUM(E22:E22)</f>
        <v>1.9733106189664962</v>
      </c>
      <c r="F23" s="39">
        <v>2</v>
      </c>
    </row>
    <row r="24" spans="1:6" ht="15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2627.6543541521487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3.730344057569773</v>
      </c>
      <c r="D26" s="40"/>
      <c r="E26" s="40"/>
      <c r="F26" s="40"/>
    </row>
    <row r="27" spans="1:6" ht="15">
      <c r="A27" s="30"/>
      <c r="B27" s="2"/>
      <c r="C27" s="41"/>
      <c r="D27" s="40"/>
      <c r="E27" s="40"/>
      <c r="F27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83" t="s">
        <v>127</v>
      </c>
      <c r="B31" s="83"/>
      <c r="C31" s="83"/>
      <c r="D31" s="20">
        <f>D32</f>
        <v>7.0440000000000005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7.0440000000000005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42.264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42.264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49.30800000000001</v>
      </c>
      <c r="E35" s="20">
        <f>E31+E33</f>
        <v>0.06999999999999999</v>
      </c>
      <c r="F35" s="8"/>
    </row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37</v>
      </c>
      <c r="D39" s="13">
        <v>2012</v>
      </c>
      <c r="E39" s="49">
        <f>D39/12/$D$3</f>
        <v>2.8563316297558203</v>
      </c>
      <c r="F39" s="13">
        <v>2</v>
      </c>
    </row>
    <row r="40" spans="1:6" ht="15">
      <c r="A40" s="45"/>
      <c r="B40" s="45" t="s">
        <v>21</v>
      </c>
      <c r="C40" s="45"/>
      <c r="D40" s="47">
        <f>SUM(D39:D39)</f>
        <v>2012</v>
      </c>
      <c r="E40" s="47">
        <f>SUM(E39:E39)</f>
        <v>2.8563316297558203</v>
      </c>
      <c r="F40" s="60">
        <v>2</v>
      </c>
    </row>
    <row r="42" spans="1:5" ht="33" customHeight="1">
      <c r="A42" s="75" t="s">
        <v>98</v>
      </c>
      <c r="B42" s="76"/>
      <c r="C42" s="3">
        <f>C25</f>
        <v>2627.6543541521487</v>
      </c>
      <c r="D42" s="54"/>
      <c r="E42" s="54"/>
    </row>
  </sheetData>
  <mergeCells count="10">
    <mergeCell ref="A42:B42"/>
    <mergeCell ref="A1:E1"/>
    <mergeCell ref="A5:E5"/>
    <mergeCell ref="A8:C8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22">
      <selection activeCell="A30" sqref="A1:G16384"/>
    </sheetView>
  </sheetViews>
  <sheetFormatPr defaultColWidth="9.00390625" defaultRowHeight="12.75"/>
  <cols>
    <col min="1" max="1" width="3.00390625" style="4" customWidth="1"/>
    <col min="2" max="2" width="42.125" style="4" customWidth="1"/>
    <col min="3" max="3" width="16.875" style="4" customWidth="1"/>
    <col min="4" max="4" width="10.00390625" style="4" customWidth="1"/>
    <col min="5" max="5" width="12.00390625" style="4" customWidth="1"/>
    <col min="6" max="16384" width="9.125" style="4" customWidth="1"/>
  </cols>
  <sheetData>
    <row r="1" spans="1:6" ht="15">
      <c r="A1" s="77" t="s">
        <v>64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80</v>
      </c>
      <c r="C3" s="6"/>
      <c r="D3" s="7">
        <v>45.5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9" customHeight="1">
      <c r="A6" s="5"/>
      <c r="B6" s="5"/>
      <c r="C6" s="5"/>
      <c r="D6" s="5"/>
      <c r="E6" s="5"/>
      <c r="F6" s="1"/>
    </row>
    <row r="7" spans="1:6" ht="84.7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538.2849753866267</v>
      </c>
      <c r="E8" s="20">
        <f>SUM(E9:E10)</f>
        <v>0.985869918290525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492.4839665019457</v>
      </c>
      <c r="E9" s="50">
        <v>0.9019852866336001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45.801008884680954</v>
      </c>
      <c r="E10" s="50">
        <v>0.08388463165692482</v>
      </c>
      <c r="F10" s="21"/>
      <c r="G10" s="22"/>
    </row>
    <row r="11" spans="1:7" ht="15">
      <c r="A11" s="78" t="s">
        <v>123</v>
      </c>
      <c r="B11" s="81"/>
      <c r="C11" s="82"/>
      <c r="D11" s="25">
        <f>SUM(D12:D12)</f>
        <v>13.120024509202121</v>
      </c>
      <c r="E11" s="25">
        <f>SUM(E12:E12)</f>
        <v>0.024029348917952605</v>
      </c>
      <c r="F11" s="21"/>
      <c r="G11" s="22"/>
    </row>
    <row r="12" spans="1:6" ht="60.75" customHeight="1">
      <c r="A12" s="15">
        <v>3</v>
      </c>
      <c r="B12" s="16" t="s">
        <v>30</v>
      </c>
      <c r="C12" s="16" t="s">
        <v>5</v>
      </c>
      <c r="D12" s="18">
        <f>E12*12*$D$3</f>
        <v>13.120024509202121</v>
      </c>
      <c r="E12" s="50">
        <v>0.024029348917952605</v>
      </c>
      <c r="F12" s="1"/>
    </row>
    <row r="13" spans="1:9" ht="15">
      <c r="A13" s="84" t="s">
        <v>28</v>
      </c>
      <c r="B13" s="85"/>
      <c r="C13" s="85"/>
      <c r="D13" s="14">
        <f>SUM(D14:D15)</f>
        <v>175.4233687949178</v>
      </c>
      <c r="E13" s="14">
        <f>SUM(E14:E15)</f>
        <v>0.32128822123611317</v>
      </c>
      <c r="F13" s="1"/>
      <c r="G13" s="51"/>
      <c r="H13" s="51"/>
      <c r="I13" s="56"/>
    </row>
    <row r="14" spans="1:9" ht="60">
      <c r="A14" s="15">
        <v>4</v>
      </c>
      <c r="B14" s="16" t="s">
        <v>113</v>
      </c>
      <c r="C14" s="16" t="s">
        <v>5</v>
      </c>
      <c r="D14" s="18">
        <f>E14*12*$D$3</f>
        <v>43.19407646614481</v>
      </c>
      <c r="E14" s="50">
        <v>0.07911003015777436</v>
      </c>
      <c r="F14" s="1"/>
      <c r="G14" s="51"/>
      <c r="H14" s="51"/>
      <c r="I14" s="56"/>
    </row>
    <row r="15" spans="1:9" ht="60">
      <c r="A15" s="15">
        <v>5</v>
      </c>
      <c r="B15" s="16" t="s">
        <v>23</v>
      </c>
      <c r="C15" s="16" t="s">
        <v>32</v>
      </c>
      <c r="D15" s="18">
        <f>E15*12*$D$3</f>
        <v>132.22929232877297</v>
      </c>
      <c r="E15" s="65">
        <v>0.2421781910783388</v>
      </c>
      <c r="F15" s="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83.70877309077773</v>
      </c>
      <c r="E16" s="25">
        <f>SUM(E17)</f>
        <v>0.15331277122853063</v>
      </c>
      <c r="F16" s="1"/>
      <c r="G16" s="51"/>
      <c r="H16" s="51"/>
      <c r="I16" s="51"/>
      <c r="J16" s="56"/>
    </row>
    <row r="17" spans="1:9" ht="15">
      <c r="A17" s="15">
        <v>6</v>
      </c>
      <c r="B17" s="16" t="s">
        <v>24</v>
      </c>
      <c r="C17" s="16" t="s">
        <v>11</v>
      </c>
      <c r="D17" s="18">
        <f>E17*12*$D$3</f>
        <v>83.70877309077773</v>
      </c>
      <c r="E17" s="24">
        <v>0.15331277122853063</v>
      </c>
      <c r="F17" s="1"/>
      <c r="G17" s="51"/>
      <c r="H17" s="51"/>
      <c r="I17" s="56"/>
    </row>
    <row r="18" spans="1:6" ht="15">
      <c r="A18" s="11"/>
      <c r="B18" s="28" t="s">
        <v>12</v>
      </c>
      <c r="C18" s="28"/>
      <c r="D18" s="57">
        <f>D8+D11+D13+D16</f>
        <v>810.5371417815244</v>
      </c>
      <c r="E18" s="20">
        <f>E8+E11+E13+E16</f>
        <v>1.4845002596731214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44</v>
      </c>
      <c r="D22" s="64">
        <v>1043</v>
      </c>
      <c r="E22" s="36">
        <f>D22/12/$D$3</f>
        <v>1.9102564102564104</v>
      </c>
      <c r="F22" s="13">
        <v>2</v>
      </c>
    </row>
    <row r="23" spans="1:6" ht="15">
      <c r="A23" s="13"/>
      <c r="B23" s="37" t="s">
        <v>21</v>
      </c>
      <c r="C23" s="12"/>
      <c r="D23" s="53">
        <f>SUM(D22:D22)</f>
        <v>1043</v>
      </c>
      <c r="E23" s="38">
        <f>SUM(E22:E22)</f>
        <v>1.9102564102564104</v>
      </c>
      <c r="F23" s="39">
        <v>2</v>
      </c>
    </row>
    <row r="24" spans="1:6" ht="21" customHeight="1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1853.5371417815245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3.3947566699295315</v>
      </c>
      <c r="D26" s="40"/>
      <c r="E26" s="40"/>
      <c r="F26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83" t="s">
        <v>127</v>
      </c>
      <c r="B31" s="83"/>
      <c r="C31" s="83"/>
      <c r="D31" s="20">
        <f>D32</f>
        <v>5.46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5.46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32.76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32.76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38.22</v>
      </c>
      <c r="E35" s="20">
        <f>E31+E33</f>
        <v>0.06999999999999999</v>
      </c>
      <c r="F35" s="8"/>
    </row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37</v>
      </c>
      <c r="D39" s="13">
        <v>2012</v>
      </c>
      <c r="E39" s="49">
        <f>D39/12/$D$3</f>
        <v>3.6849816849816848</v>
      </c>
      <c r="F39" s="13">
        <v>2</v>
      </c>
    </row>
    <row r="40" spans="1:6" ht="15">
      <c r="A40" s="45"/>
      <c r="B40" s="45" t="s">
        <v>21</v>
      </c>
      <c r="C40" s="45"/>
      <c r="D40" s="47">
        <f>SUM(D39:D39)</f>
        <v>2012</v>
      </c>
      <c r="E40" s="47">
        <f>SUM(E39:E39)</f>
        <v>3.6849816849816848</v>
      </c>
      <c r="F40" s="60">
        <v>2</v>
      </c>
    </row>
    <row r="43" spans="1:5" ht="33" customHeight="1">
      <c r="A43" s="75" t="s">
        <v>99</v>
      </c>
      <c r="B43" s="76"/>
      <c r="C43" s="3">
        <f>C25</f>
        <v>1853.5371417815245</v>
      </c>
      <c r="D43" s="54"/>
      <c r="E43" s="54"/>
    </row>
  </sheetData>
  <mergeCells count="10">
    <mergeCell ref="A43:B43"/>
    <mergeCell ref="A1:E1"/>
    <mergeCell ref="A5:E5"/>
    <mergeCell ref="A8:C8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31">
      <selection activeCell="A30" sqref="A1:G16384"/>
    </sheetView>
  </sheetViews>
  <sheetFormatPr defaultColWidth="9.00390625" defaultRowHeight="12.75"/>
  <cols>
    <col min="1" max="1" width="3.25390625" style="4" customWidth="1"/>
    <col min="2" max="2" width="41.875" style="4" customWidth="1"/>
    <col min="3" max="3" width="16.875" style="4" customWidth="1"/>
    <col min="4" max="4" width="10.375" style="4" customWidth="1"/>
    <col min="5" max="5" width="11.875" style="4" customWidth="1"/>
    <col min="6" max="16384" width="9.125" style="4" customWidth="1"/>
  </cols>
  <sheetData>
    <row r="1" spans="1:6" ht="15">
      <c r="A1" s="77" t="s">
        <v>65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81</v>
      </c>
      <c r="C3" s="6"/>
      <c r="D3" s="7">
        <v>42.2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15">
      <c r="A6" s="5"/>
      <c r="B6" s="5"/>
      <c r="C6" s="5"/>
      <c r="D6" s="5"/>
      <c r="E6" s="5"/>
      <c r="F6" s="1"/>
    </row>
    <row r="7" spans="1:6" ht="84.7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403.71373153996996</v>
      </c>
      <c r="E8" s="20">
        <f>SUM(E9:E10)</f>
        <v>0.7972230085702408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369.36297487645925</v>
      </c>
      <c r="E9" s="50">
        <v>0.7293897608144929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34.35075666351071</v>
      </c>
      <c r="E10" s="50">
        <v>0.06783324775574784</v>
      </c>
      <c r="F10" s="21"/>
      <c r="G10" s="22"/>
    </row>
    <row r="11" spans="1:7" ht="15">
      <c r="A11" s="78" t="s">
        <v>123</v>
      </c>
      <c r="B11" s="81"/>
      <c r="C11" s="82"/>
      <c r="D11" s="25">
        <f>SUM(D12:D12)</f>
        <v>13.120024509202123</v>
      </c>
      <c r="E11" s="25">
        <f>SUM(E12:E12)</f>
        <v>0.025908421226702453</v>
      </c>
      <c r="F11" s="21"/>
      <c r="G11" s="22"/>
    </row>
    <row r="12" spans="1:6" ht="61.5" customHeight="1">
      <c r="A12" s="15">
        <v>3</v>
      </c>
      <c r="B12" s="16" t="s">
        <v>30</v>
      </c>
      <c r="C12" s="16" t="s">
        <v>5</v>
      </c>
      <c r="D12" s="18">
        <f>E12*12*$D$3</f>
        <v>13.120024509202123</v>
      </c>
      <c r="E12" s="50">
        <v>0.025908421226702453</v>
      </c>
      <c r="F12" s="1"/>
    </row>
    <row r="13" spans="1:9" ht="15">
      <c r="A13" s="84" t="s">
        <v>28</v>
      </c>
      <c r="B13" s="85"/>
      <c r="C13" s="85"/>
      <c r="D13" s="14">
        <f>SUM(D14:D15)</f>
        <v>417.4758824982512</v>
      </c>
      <c r="E13" s="14">
        <f>SUM(E14:E15)</f>
        <v>0.8243994520107646</v>
      </c>
      <c r="F13" s="1"/>
      <c r="G13" s="51"/>
      <c r="H13" s="51"/>
      <c r="I13" s="56"/>
    </row>
    <row r="14" spans="1:9" ht="60">
      <c r="A14" s="15">
        <v>4</v>
      </c>
      <c r="B14" s="16" t="s">
        <v>43</v>
      </c>
      <c r="C14" s="16" t="s">
        <v>5</v>
      </c>
      <c r="D14" s="18">
        <f>E14*12*$D$3</f>
        <v>87.85386479613386</v>
      </c>
      <c r="E14" s="50">
        <v>0.1734870947790953</v>
      </c>
      <c r="F14" s="1"/>
      <c r="G14" s="51"/>
      <c r="H14" s="51"/>
      <c r="I14" s="56"/>
    </row>
    <row r="15" spans="1:9" ht="75">
      <c r="A15" s="15">
        <v>5</v>
      </c>
      <c r="B15" s="16" t="s">
        <v>23</v>
      </c>
      <c r="C15" s="16" t="s">
        <v>39</v>
      </c>
      <c r="D15" s="18">
        <f>E15*12*$D$3</f>
        <v>329.6220177021174</v>
      </c>
      <c r="E15" s="50">
        <v>0.6509123572316693</v>
      </c>
      <c r="F15" s="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84.01234510582061</v>
      </c>
      <c r="E16" s="25">
        <f>SUM(E17)</f>
        <v>0.1659011554222366</v>
      </c>
      <c r="F16" s="1"/>
      <c r="G16" s="51"/>
      <c r="H16" s="51"/>
      <c r="I16" s="51"/>
      <c r="J16" s="56"/>
    </row>
    <row r="17" spans="1:9" ht="15">
      <c r="A17" s="15">
        <v>6</v>
      </c>
      <c r="B17" s="16" t="s">
        <v>24</v>
      </c>
      <c r="C17" s="16" t="s">
        <v>11</v>
      </c>
      <c r="D17" s="18">
        <f>E17*12*$D$3</f>
        <v>84.01234510582061</v>
      </c>
      <c r="E17" s="24">
        <v>0.1659011554222366</v>
      </c>
      <c r="F17" s="1"/>
      <c r="G17" s="51"/>
      <c r="H17" s="51"/>
      <c r="I17" s="56"/>
    </row>
    <row r="18" spans="1:6" ht="15">
      <c r="A18" s="11"/>
      <c r="B18" s="28" t="s">
        <v>12</v>
      </c>
      <c r="C18" s="28"/>
      <c r="D18" s="57">
        <f>D8+D11+D13+D16</f>
        <v>918.3219836532438</v>
      </c>
      <c r="E18" s="20">
        <f>E8+E11+E13+E16</f>
        <v>1.8134320372299446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45</v>
      </c>
      <c r="D22" s="62">
        <v>904</v>
      </c>
      <c r="E22" s="36">
        <f>D22/12/$D$3</f>
        <v>1.7851500789889414</v>
      </c>
      <c r="F22" s="13">
        <v>2</v>
      </c>
    </row>
    <row r="23" spans="1:6" ht="15">
      <c r="A23" s="13"/>
      <c r="B23" s="37" t="s">
        <v>21</v>
      </c>
      <c r="C23" s="12"/>
      <c r="D23" s="53">
        <f>SUM(D22:D22)</f>
        <v>904</v>
      </c>
      <c r="E23" s="38">
        <f>SUM(E22:E22)</f>
        <v>1.7851500789889414</v>
      </c>
      <c r="F23" s="39">
        <v>2</v>
      </c>
    </row>
    <row r="24" spans="1:6" ht="15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1822.321983653244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3.598582116218886</v>
      </c>
      <c r="D26" s="40"/>
      <c r="E26" s="40"/>
      <c r="F26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83" t="s">
        <v>127</v>
      </c>
      <c r="B31" s="83"/>
      <c r="C31" s="83"/>
      <c r="D31" s="20">
        <f>D32</f>
        <v>5.064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5.064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30.384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30.384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35.448</v>
      </c>
      <c r="E35" s="20">
        <f>E31+E33</f>
        <v>0.06999999999999999</v>
      </c>
      <c r="F35" s="8"/>
    </row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36</v>
      </c>
      <c r="D39" s="13">
        <v>1006</v>
      </c>
      <c r="E39" s="49">
        <f>D39/12/$D$3</f>
        <v>1.9865718799368086</v>
      </c>
      <c r="F39" s="13">
        <v>2</v>
      </c>
    </row>
    <row r="40" spans="1:6" ht="15">
      <c r="A40" s="13">
        <v>2</v>
      </c>
      <c r="B40" s="10" t="s">
        <v>54</v>
      </c>
      <c r="C40" s="13" t="s">
        <v>36</v>
      </c>
      <c r="D40" s="13">
        <v>1350</v>
      </c>
      <c r="E40" s="49">
        <f>D40/12/$D$3</f>
        <v>2.6658767772511847</v>
      </c>
      <c r="F40" s="13">
        <v>2</v>
      </c>
    </row>
    <row r="41" spans="1:6" ht="15">
      <c r="A41" s="45"/>
      <c r="B41" s="45" t="s">
        <v>21</v>
      </c>
      <c r="C41" s="45"/>
      <c r="D41" s="46">
        <f>SUM(D39:D40)</f>
        <v>2356</v>
      </c>
      <c r="E41" s="47">
        <f>SUM(E39:E40)</f>
        <v>4.6524486571879935</v>
      </c>
      <c r="F41" s="60">
        <v>2</v>
      </c>
    </row>
    <row r="43" spans="1:5" ht="33" customHeight="1">
      <c r="A43" s="75" t="s">
        <v>100</v>
      </c>
      <c r="B43" s="76"/>
      <c r="C43" s="3">
        <f>C25</f>
        <v>1822.321983653244</v>
      </c>
      <c r="D43" s="54"/>
      <c r="E43" s="54"/>
    </row>
  </sheetData>
  <mergeCells count="10">
    <mergeCell ref="A43:B43"/>
    <mergeCell ref="A1:E1"/>
    <mergeCell ref="A5:E5"/>
    <mergeCell ref="A8:C8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64">
      <selection activeCell="A30" sqref="A1:G16384"/>
    </sheetView>
  </sheetViews>
  <sheetFormatPr defaultColWidth="9.00390625" defaultRowHeight="12.75"/>
  <cols>
    <col min="1" max="1" width="2.875" style="4" customWidth="1"/>
    <col min="2" max="2" width="42.00390625" style="4" customWidth="1"/>
    <col min="3" max="3" width="17.00390625" style="4" customWidth="1"/>
    <col min="4" max="4" width="10.00390625" style="4" customWidth="1"/>
    <col min="5" max="5" width="11.875" style="4" customWidth="1"/>
    <col min="6" max="16384" width="9.125" style="4" customWidth="1"/>
  </cols>
  <sheetData>
    <row r="1" spans="1:6" ht="15">
      <c r="A1" s="77" t="s">
        <v>66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82</v>
      </c>
      <c r="C3" s="6"/>
      <c r="D3" s="7">
        <v>52.5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6" customHeight="1">
      <c r="A6" s="5"/>
      <c r="B6" s="5"/>
      <c r="C6" s="5"/>
      <c r="D6" s="5"/>
      <c r="E6" s="5"/>
      <c r="F6" s="1"/>
    </row>
    <row r="7" spans="1:6" ht="86.2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403.7137315399699</v>
      </c>
      <c r="E8" s="20">
        <f>SUM(E9:E10)</f>
        <v>0.6408154468888411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369.3629748764592</v>
      </c>
      <c r="E9" s="65">
        <v>0.58629043631184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34.35075666351071</v>
      </c>
      <c r="E10" s="65">
        <v>0.054525010577001126</v>
      </c>
      <c r="F10" s="21"/>
      <c r="G10" s="22"/>
    </row>
    <row r="11" spans="1:7" ht="15">
      <c r="A11" s="78" t="s">
        <v>123</v>
      </c>
      <c r="B11" s="81"/>
      <c r="C11" s="82"/>
      <c r="D11" s="25">
        <f>SUM(D12:D12)</f>
        <v>13.120024509202123</v>
      </c>
      <c r="E11" s="25">
        <f>SUM(E12:E12)</f>
        <v>0.02082543572889226</v>
      </c>
      <c r="F11" s="21"/>
      <c r="G11" s="22"/>
    </row>
    <row r="12" spans="1:6" ht="60.75" customHeight="1">
      <c r="A12" s="15">
        <v>3</v>
      </c>
      <c r="B12" s="16" t="s">
        <v>30</v>
      </c>
      <c r="C12" s="16" t="s">
        <v>5</v>
      </c>
      <c r="D12" s="18">
        <f>E12*12*$D$3</f>
        <v>13.120024509202123</v>
      </c>
      <c r="E12" s="65">
        <v>0.02082543572889226</v>
      </c>
      <c r="F12" s="1"/>
    </row>
    <row r="13" spans="1:9" ht="15">
      <c r="A13" s="84" t="s">
        <v>28</v>
      </c>
      <c r="B13" s="85"/>
      <c r="C13" s="85"/>
      <c r="D13" s="14">
        <f>SUM(D14:D15)</f>
        <v>431.38373946281126</v>
      </c>
      <c r="E13" s="14">
        <f>SUM(E14:E15)</f>
        <v>0.6847360943854146</v>
      </c>
      <c r="F13" s="1"/>
      <c r="G13" s="51"/>
      <c r="H13" s="51"/>
      <c r="I13" s="56"/>
    </row>
    <row r="14" spans="1:9" ht="60">
      <c r="A14" s="15">
        <v>4</v>
      </c>
      <c r="B14" s="16" t="s">
        <v>43</v>
      </c>
      <c r="C14" s="16" t="s">
        <v>5</v>
      </c>
      <c r="D14" s="18">
        <f>E14*12*$D$3</f>
        <v>87.85386479613388</v>
      </c>
      <c r="E14" s="65">
        <v>0.13945057904148234</v>
      </c>
      <c r="F14" s="1"/>
      <c r="G14" s="51"/>
      <c r="H14" s="51"/>
      <c r="I14" s="56"/>
    </row>
    <row r="15" spans="1:9" ht="75">
      <c r="A15" s="15">
        <v>5</v>
      </c>
      <c r="B15" s="16" t="s">
        <v>23</v>
      </c>
      <c r="C15" s="16" t="s">
        <v>39</v>
      </c>
      <c r="D15" s="18">
        <f>E15*12*$D$3</f>
        <v>343.5298746666774</v>
      </c>
      <c r="E15" s="65">
        <v>0.5452855153439323</v>
      </c>
      <c r="F15" s="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84.22857626331016</v>
      </c>
      <c r="E16" s="25">
        <f>SUM(E17)</f>
        <v>0.133696152798905</v>
      </c>
      <c r="F16" s="1"/>
      <c r="G16" s="51"/>
      <c r="H16" s="51"/>
      <c r="I16" s="51"/>
      <c r="J16" s="56"/>
    </row>
    <row r="17" spans="1:9" ht="15">
      <c r="A17" s="15">
        <v>6</v>
      </c>
      <c r="B17" s="16" t="s">
        <v>24</v>
      </c>
      <c r="C17" s="16" t="s">
        <v>11</v>
      </c>
      <c r="D17" s="18">
        <f>E17*12*$D$3</f>
        <v>84.22857626331016</v>
      </c>
      <c r="E17" s="24">
        <v>0.133696152798905</v>
      </c>
      <c r="F17" s="1"/>
      <c r="G17" s="51"/>
      <c r="H17" s="51"/>
      <c r="I17" s="56"/>
    </row>
    <row r="18" spans="1:6" ht="15">
      <c r="A18" s="11"/>
      <c r="B18" s="28" t="s">
        <v>12</v>
      </c>
      <c r="C18" s="28"/>
      <c r="D18" s="57">
        <f>D8+D11+D13+D16</f>
        <v>932.4460717752935</v>
      </c>
      <c r="E18" s="20">
        <f>E8+E11+E13+E16</f>
        <v>1.480073129802053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44</v>
      </c>
      <c r="D22" s="59">
        <v>1042.5</v>
      </c>
      <c r="E22" s="36">
        <f>D22/12/$D$3</f>
        <v>1.6547619047619047</v>
      </c>
      <c r="F22" s="13">
        <v>2</v>
      </c>
    </row>
    <row r="23" spans="1:6" ht="15">
      <c r="A23" s="13"/>
      <c r="B23" s="37" t="s">
        <v>21</v>
      </c>
      <c r="C23" s="12"/>
      <c r="D23" s="73">
        <f>SUM(D22:D22)</f>
        <v>1042.5</v>
      </c>
      <c r="E23" s="38">
        <f>SUM(E22:E22)</f>
        <v>1.6547619047619047</v>
      </c>
      <c r="F23" s="39">
        <v>2</v>
      </c>
    </row>
    <row r="24" spans="1:6" ht="15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1974.9460717752936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3.1348350345639577</v>
      </c>
      <c r="D26" s="40"/>
      <c r="E26" s="40"/>
      <c r="F26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6" customHeight="1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83" t="s">
        <v>127</v>
      </c>
      <c r="B31" s="83"/>
      <c r="C31" s="83"/>
      <c r="D31" s="20">
        <f>D32</f>
        <v>6.300000000000001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6.300000000000001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37.8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37.8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44.099999999999994</v>
      </c>
      <c r="E35" s="20">
        <f>E31+E33</f>
        <v>0.06999999999999999</v>
      </c>
      <c r="F35" s="8"/>
    </row>
    <row r="37" ht="6.75" customHeight="1"/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35</v>
      </c>
      <c r="D39" s="13">
        <v>1509</v>
      </c>
      <c r="E39" s="49">
        <f>D39/12/$D$3</f>
        <v>2.395238095238095</v>
      </c>
      <c r="F39" s="13">
        <v>2</v>
      </c>
    </row>
    <row r="40" spans="1:6" ht="15">
      <c r="A40" s="13">
        <v>2</v>
      </c>
      <c r="B40" s="10" t="s">
        <v>54</v>
      </c>
      <c r="C40" s="13" t="s">
        <v>36</v>
      </c>
      <c r="D40" s="13">
        <v>1350</v>
      </c>
      <c r="E40" s="49">
        <f>D40/12/$D$3</f>
        <v>2.142857142857143</v>
      </c>
      <c r="F40" s="13">
        <v>2</v>
      </c>
    </row>
    <row r="41" spans="1:6" ht="15">
      <c r="A41" s="45"/>
      <c r="B41" s="45" t="s">
        <v>21</v>
      </c>
      <c r="C41" s="45"/>
      <c r="D41" s="46">
        <f>SUM(D39:D40)</f>
        <v>2859</v>
      </c>
      <c r="E41" s="46">
        <f>SUM(E39:E40)</f>
        <v>4.538095238095238</v>
      </c>
      <c r="F41" s="60">
        <v>2</v>
      </c>
    </row>
    <row r="43" spans="4:5" ht="15">
      <c r="D43" s="54"/>
      <c r="E43" s="54"/>
    </row>
    <row r="45" spans="1:6" ht="15">
      <c r="A45" s="1"/>
      <c r="B45" s="5" t="s">
        <v>83</v>
      </c>
      <c r="C45" s="6"/>
      <c r="D45" s="7">
        <v>104</v>
      </c>
      <c r="E45" s="8" t="s">
        <v>0</v>
      </c>
      <c r="F45" s="1"/>
    </row>
    <row r="46" spans="1:6" ht="15">
      <c r="A46" s="1"/>
      <c r="B46" s="9"/>
      <c r="C46" s="1"/>
      <c r="D46" s="1"/>
      <c r="E46" s="1"/>
      <c r="F46" s="1"/>
    </row>
    <row r="47" spans="1:6" ht="29.25" customHeight="1">
      <c r="A47" s="77" t="s">
        <v>125</v>
      </c>
      <c r="B47" s="77"/>
      <c r="C47" s="77"/>
      <c r="D47" s="77"/>
      <c r="E47" s="77"/>
      <c r="F47" s="1"/>
    </row>
    <row r="48" spans="1:6" ht="13.5" customHeight="1">
      <c r="A48" s="5"/>
      <c r="B48" s="5"/>
      <c r="C48" s="5"/>
      <c r="D48" s="5"/>
      <c r="E48" s="5"/>
      <c r="F48" s="1"/>
    </row>
    <row r="49" spans="1:6" ht="85.5" customHeight="1">
      <c r="A49" s="10"/>
      <c r="B49" s="11" t="s">
        <v>1</v>
      </c>
      <c r="C49" s="11" t="s">
        <v>2</v>
      </c>
      <c r="D49" s="11" t="s">
        <v>3</v>
      </c>
      <c r="E49" s="11" t="s">
        <v>4</v>
      </c>
      <c r="F49" s="1"/>
    </row>
    <row r="50" spans="1:7" ht="15">
      <c r="A50" s="78" t="s">
        <v>31</v>
      </c>
      <c r="B50" s="79"/>
      <c r="C50" s="80"/>
      <c r="D50" s="20">
        <f>SUM(D51:D52)</f>
        <v>538.2849753866266</v>
      </c>
      <c r="E50" s="20">
        <f>SUM(E51:E52)</f>
        <v>0.43131808925210463</v>
      </c>
      <c r="F50" s="23"/>
      <c r="G50" s="22"/>
    </row>
    <row r="51" spans="1:7" ht="15">
      <c r="A51" s="15">
        <v>1</v>
      </c>
      <c r="B51" s="10" t="s">
        <v>7</v>
      </c>
      <c r="C51" s="17" t="s">
        <v>8</v>
      </c>
      <c r="D51" s="18">
        <f>E51*$D$45*12</f>
        <v>492.4839665019456</v>
      </c>
      <c r="E51" s="50">
        <v>0.39461856290220004</v>
      </c>
      <c r="F51" s="21"/>
      <c r="G51" s="22"/>
    </row>
    <row r="52" spans="1:7" ht="30">
      <c r="A52" s="15">
        <v>2</v>
      </c>
      <c r="B52" s="16" t="s">
        <v>9</v>
      </c>
      <c r="C52" s="16" t="s">
        <v>10</v>
      </c>
      <c r="D52" s="18">
        <f>E52*$D$45*12</f>
        <v>45.801008884680954</v>
      </c>
      <c r="E52" s="50">
        <v>0.03669952634990461</v>
      </c>
      <c r="F52" s="21"/>
      <c r="G52" s="22"/>
    </row>
    <row r="53" spans="1:7" ht="15">
      <c r="A53" s="78" t="s">
        <v>123</v>
      </c>
      <c r="B53" s="81"/>
      <c r="C53" s="82"/>
      <c r="D53" s="25">
        <f>SUM(D54:D54)</f>
        <v>12.245356208588646</v>
      </c>
      <c r="E53" s="25">
        <f>SUM(E54:E54)</f>
        <v>0.009811984141497311</v>
      </c>
      <c r="F53" s="21"/>
      <c r="G53" s="22"/>
    </row>
    <row r="54" spans="1:6" ht="60" customHeight="1">
      <c r="A54" s="15">
        <v>3</v>
      </c>
      <c r="B54" s="16" t="s">
        <v>30</v>
      </c>
      <c r="C54" s="16" t="s">
        <v>5</v>
      </c>
      <c r="D54" s="18">
        <f>E54*12*$D$45</f>
        <v>12.245356208588646</v>
      </c>
      <c r="E54" s="50">
        <v>0.009811984141497311</v>
      </c>
      <c r="F54" s="1"/>
    </row>
    <row r="55" spans="1:9" ht="15">
      <c r="A55" s="84" t="s">
        <v>28</v>
      </c>
      <c r="B55" s="85"/>
      <c r="C55" s="85"/>
      <c r="D55" s="14">
        <f>SUM(D56:D57)</f>
        <v>500.79182404051926</v>
      </c>
      <c r="E55" s="14">
        <f>SUM(E56:E57)</f>
        <v>0.40127550003246737</v>
      </c>
      <c r="F55" s="1"/>
      <c r="G55" s="51"/>
      <c r="H55" s="51"/>
      <c r="I55" s="56"/>
    </row>
    <row r="56" spans="1:9" ht="60">
      <c r="A56" s="15">
        <v>4</v>
      </c>
      <c r="B56" s="16" t="s">
        <v>43</v>
      </c>
      <c r="C56" s="16" t="s">
        <v>5</v>
      </c>
      <c r="D56" s="18">
        <f>E56*12*$D$45</f>
        <v>87.72266455104185</v>
      </c>
      <c r="E56" s="65">
        <v>0.0702905965953861</v>
      </c>
      <c r="F56" s="1"/>
      <c r="G56" s="51"/>
      <c r="H56" s="51"/>
      <c r="I56" s="56"/>
    </row>
    <row r="57" spans="1:9" ht="75">
      <c r="A57" s="15">
        <v>5</v>
      </c>
      <c r="B57" s="16" t="s">
        <v>23</v>
      </c>
      <c r="C57" s="16" t="s">
        <v>39</v>
      </c>
      <c r="D57" s="18">
        <f>E57*12*$D$45</f>
        <v>413.0691594894774</v>
      </c>
      <c r="E57" s="65">
        <v>0.33098490343708126</v>
      </c>
      <c r="F57" s="1"/>
      <c r="G57" s="51"/>
      <c r="H57" s="51"/>
      <c r="I57" s="56"/>
    </row>
    <row r="58" spans="1:10" ht="15">
      <c r="A58" s="84" t="s">
        <v>29</v>
      </c>
      <c r="B58" s="84"/>
      <c r="C58" s="84"/>
      <c r="D58" s="26">
        <f>SUM(D59)</f>
        <v>87.38966888722912</v>
      </c>
      <c r="E58" s="25">
        <f>SUM(E59)</f>
        <v>0.07002377314681821</v>
      </c>
      <c r="F58" s="1"/>
      <c r="G58" s="51"/>
      <c r="H58" s="51"/>
      <c r="I58" s="51"/>
      <c r="J58" s="56"/>
    </row>
    <row r="59" spans="1:9" ht="15">
      <c r="A59" s="15">
        <v>6</v>
      </c>
      <c r="B59" s="16" t="s">
        <v>24</v>
      </c>
      <c r="C59" s="16" t="s">
        <v>11</v>
      </c>
      <c r="D59" s="18">
        <f>E59*12*$D$45</f>
        <v>87.38966888722912</v>
      </c>
      <c r="E59" s="24">
        <v>0.07002377314681821</v>
      </c>
      <c r="F59" s="1"/>
      <c r="G59" s="51"/>
      <c r="H59" s="51"/>
      <c r="I59" s="56"/>
    </row>
    <row r="60" spans="1:6" ht="15">
      <c r="A60" s="11"/>
      <c r="B60" s="28" t="s">
        <v>12</v>
      </c>
      <c r="C60" s="28"/>
      <c r="D60" s="57">
        <f>D50+D53+D55+D58</f>
        <v>1138.7118245229635</v>
      </c>
      <c r="E60" s="20">
        <f>E50+E53+E55+E58</f>
        <v>0.9124293465728875</v>
      </c>
      <c r="F60" s="8"/>
    </row>
    <row r="61" spans="1:6" ht="15">
      <c r="A61" s="30"/>
      <c r="B61" s="2"/>
      <c r="C61" s="31"/>
      <c r="D61" s="32"/>
      <c r="E61" s="63"/>
      <c r="F61" s="1"/>
    </row>
    <row r="62" spans="1:6" ht="15">
      <c r="A62" s="34"/>
      <c r="B62" s="34"/>
      <c r="C62" s="34"/>
      <c r="D62" s="34"/>
      <c r="E62" s="34"/>
      <c r="F62" s="35"/>
    </row>
    <row r="63" spans="1:6" ht="105">
      <c r="A63" s="13" t="s">
        <v>13</v>
      </c>
      <c r="B63" s="13" t="s">
        <v>20</v>
      </c>
      <c r="C63" s="13" t="s">
        <v>22</v>
      </c>
      <c r="D63" s="13" t="s">
        <v>14</v>
      </c>
      <c r="E63" s="13" t="s">
        <v>27</v>
      </c>
      <c r="F63" s="13" t="s">
        <v>15</v>
      </c>
    </row>
    <row r="64" spans="1:6" ht="15">
      <c r="A64" s="13">
        <v>1</v>
      </c>
      <c r="B64" s="48" t="s">
        <v>16</v>
      </c>
      <c r="C64" s="61" t="s">
        <v>51</v>
      </c>
      <c r="D64" s="59">
        <v>2085</v>
      </c>
      <c r="E64" s="36">
        <f>D64/12/$D$45</f>
        <v>1.6706730769230769</v>
      </c>
      <c r="F64" s="13">
        <v>2</v>
      </c>
    </row>
    <row r="65" spans="1:6" ht="15">
      <c r="A65" s="13"/>
      <c r="B65" s="37" t="s">
        <v>21</v>
      </c>
      <c r="C65" s="12"/>
      <c r="D65" s="53">
        <f>SUM(D64:D64)</f>
        <v>2085</v>
      </c>
      <c r="E65" s="38">
        <f>SUM(E64:E64)</f>
        <v>1.6706730769230769</v>
      </c>
      <c r="F65" s="39">
        <v>2</v>
      </c>
    </row>
    <row r="66" spans="1:6" ht="15">
      <c r="A66" s="30"/>
      <c r="B66" s="2"/>
      <c r="C66" s="40"/>
      <c r="D66" s="40"/>
      <c r="E66" s="40"/>
      <c r="F66" s="40"/>
    </row>
    <row r="67" spans="1:6" ht="29.25">
      <c r="A67" s="30"/>
      <c r="B67" s="2" t="s">
        <v>18</v>
      </c>
      <c r="C67" s="3">
        <f>D60+D65</f>
        <v>3223.7118245229635</v>
      </c>
      <c r="D67" s="3"/>
      <c r="E67" s="3"/>
      <c r="F67" s="40"/>
    </row>
    <row r="68" spans="1:6" ht="15">
      <c r="A68" s="30"/>
      <c r="B68" s="2" t="s">
        <v>26</v>
      </c>
      <c r="C68" s="41">
        <f>E60+E65</f>
        <v>2.5831024234959643</v>
      </c>
      <c r="D68" s="40"/>
      <c r="E68" s="40"/>
      <c r="F68" s="40"/>
    </row>
    <row r="70" spans="1:6" ht="33" customHeight="1">
      <c r="A70" s="77" t="s">
        <v>126</v>
      </c>
      <c r="B70" s="77"/>
      <c r="C70" s="77"/>
      <c r="D70" s="77"/>
      <c r="E70" s="77"/>
      <c r="F70" s="77"/>
    </row>
    <row r="71" spans="1:6" ht="15">
      <c r="A71" s="5"/>
      <c r="B71" s="5"/>
      <c r="C71" s="5"/>
      <c r="D71" s="1"/>
      <c r="E71" s="1"/>
      <c r="F71" s="1"/>
    </row>
    <row r="72" spans="1:6" ht="85.5">
      <c r="A72" s="10"/>
      <c r="B72" s="11" t="s">
        <v>1</v>
      </c>
      <c r="C72" s="11" t="s">
        <v>2</v>
      </c>
      <c r="D72" s="11" t="s">
        <v>3</v>
      </c>
      <c r="E72" s="11" t="s">
        <v>4</v>
      </c>
      <c r="F72" s="1"/>
    </row>
    <row r="73" spans="1:5" ht="30" customHeight="1">
      <c r="A73" s="83" t="s">
        <v>127</v>
      </c>
      <c r="B73" s="83"/>
      <c r="C73" s="83"/>
      <c r="D73" s="20">
        <f>D74</f>
        <v>12.48</v>
      </c>
      <c r="E73" s="20">
        <f>E74</f>
        <v>0.01</v>
      </c>
    </row>
    <row r="74" spans="1:5" ht="30">
      <c r="A74" s="15">
        <v>1</v>
      </c>
      <c r="B74" s="42" t="s">
        <v>19</v>
      </c>
      <c r="C74" s="42" t="s">
        <v>25</v>
      </c>
      <c r="D74" s="18">
        <f>E74*$D$45*12</f>
        <v>12.48</v>
      </c>
      <c r="E74" s="43">
        <v>0.01</v>
      </c>
    </row>
    <row r="75" spans="1:5" ht="30" customHeight="1">
      <c r="A75" s="83" t="s">
        <v>124</v>
      </c>
      <c r="B75" s="83"/>
      <c r="C75" s="83"/>
      <c r="D75" s="20">
        <f>D76</f>
        <v>74.88</v>
      </c>
      <c r="E75" s="20">
        <f>E76</f>
        <v>0.06</v>
      </c>
    </row>
    <row r="76" spans="1:5" ht="15">
      <c r="A76" s="15">
        <v>2</v>
      </c>
      <c r="B76" s="44" t="s">
        <v>6</v>
      </c>
      <c r="C76" s="10" t="s">
        <v>25</v>
      </c>
      <c r="D76" s="18">
        <f>E76*$D$45*12</f>
        <v>74.88</v>
      </c>
      <c r="E76" s="19">
        <v>0.06</v>
      </c>
    </row>
    <row r="77" spans="1:6" ht="15">
      <c r="A77" s="11"/>
      <c r="B77" s="28" t="s">
        <v>12</v>
      </c>
      <c r="C77" s="28"/>
      <c r="D77" s="29">
        <f>D73+D75</f>
        <v>87.36</v>
      </c>
      <c r="E77" s="20">
        <f>E73+E75</f>
        <v>0.06999999999999999</v>
      </c>
      <c r="F77" s="8"/>
    </row>
    <row r="78" ht="67.5" customHeight="1"/>
    <row r="80" spans="1:6" ht="105">
      <c r="A80" s="13" t="s">
        <v>13</v>
      </c>
      <c r="B80" s="13" t="s">
        <v>20</v>
      </c>
      <c r="C80" s="13" t="s">
        <v>22</v>
      </c>
      <c r="D80" s="13" t="s">
        <v>14</v>
      </c>
      <c r="E80" s="13" t="s">
        <v>27</v>
      </c>
      <c r="F80" s="13" t="s">
        <v>15</v>
      </c>
    </row>
    <row r="81" spans="1:6" ht="15">
      <c r="A81" s="13">
        <v>1</v>
      </c>
      <c r="B81" s="10" t="s">
        <v>17</v>
      </c>
      <c r="C81" s="13" t="s">
        <v>55</v>
      </c>
      <c r="D81" s="13">
        <v>2515</v>
      </c>
      <c r="E81" s="49">
        <f>D81/12/$D$45</f>
        <v>2.015224358974359</v>
      </c>
      <c r="F81" s="13">
        <v>2</v>
      </c>
    </row>
    <row r="82" spans="1:6" ht="15">
      <c r="A82" s="13">
        <v>2</v>
      </c>
      <c r="B82" s="10" t="s">
        <v>16</v>
      </c>
      <c r="C82" s="13" t="s">
        <v>41</v>
      </c>
      <c r="D82" s="13">
        <v>1040</v>
      </c>
      <c r="E82" s="49">
        <f>D82/12/$D$45</f>
        <v>0.8333333333333334</v>
      </c>
      <c r="F82" s="13">
        <v>2</v>
      </c>
    </row>
    <row r="83" spans="1:6" ht="15">
      <c r="A83" s="13">
        <v>3</v>
      </c>
      <c r="B83" s="10" t="s">
        <v>54</v>
      </c>
      <c r="C83" s="13" t="s">
        <v>37</v>
      </c>
      <c r="D83" s="13">
        <v>2700</v>
      </c>
      <c r="E83" s="49">
        <f>D83/12/$D$45</f>
        <v>2.1634615384615383</v>
      </c>
      <c r="F83" s="13">
        <v>2</v>
      </c>
    </row>
    <row r="84" spans="1:6" ht="15">
      <c r="A84" s="45"/>
      <c r="B84" s="45" t="s">
        <v>21</v>
      </c>
      <c r="C84" s="45"/>
      <c r="D84" s="47">
        <f>SUM(D81:D83)</f>
        <v>6255</v>
      </c>
      <c r="E84" s="47">
        <f>SUM(E81:E83)</f>
        <v>5.012019230769231</v>
      </c>
      <c r="F84" s="60">
        <v>2</v>
      </c>
    </row>
    <row r="88" spans="1:5" ht="33" customHeight="1">
      <c r="A88" s="75" t="s">
        <v>116</v>
      </c>
      <c r="B88" s="76"/>
      <c r="C88" s="3">
        <f>C25+C67</f>
        <v>5198.657896298257</v>
      </c>
      <c r="D88" s="54"/>
      <c r="E88" s="54"/>
    </row>
  </sheetData>
  <mergeCells count="18">
    <mergeCell ref="A1:E1"/>
    <mergeCell ref="A5:E5"/>
    <mergeCell ref="A8:C8"/>
    <mergeCell ref="A11:C11"/>
    <mergeCell ref="A33:C33"/>
    <mergeCell ref="A13:C13"/>
    <mergeCell ref="A16:C16"/>
    <mergeCell ref="A28:F28"/>
    <mergeCell ref="A31:C31"/>
    <mergeCell ref="A47:E47"/>
    <mergeCell ref="A50:C50"/>
    <mergeCell ref="A53:C53"/>
    <mergeCell ref="A88:B88"/>
    <mergeCell ref="A75:C75"/>
    <mergeCell ref="A55:C55"/>
    <mergeCell ref="A58:C58"/>
    <mergeCell ref="A70:F70"/>
    <mergeCell ref="A73:C73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4">
      <selection activeCell="A30" sqref="A1:G16384"/>
    </sheetView>
  </sheetViews>
  <sheetFormatPr defaultColWidth="9.00390625" defaultRowHeight="12.75"/>
  <cols>
    <col min="1" max="1" width="3.00390625" style="4" customWidth="1"/>
    <col min="2" max="2" width="42.00390625" style="4" customWidth="1"/>
    <col min="3" max="3" width="16.625" style="4" customWidth="1"/>
    <col min="4" max="4" width="10.375" style="4" customWidth="1"/>
    <col min="5" max="5" width="12.00390625" style="4" customWidth="1"/>
    <col min="6" max="16384" width="9.125" style="4" customWidth="1"/>
  </cols>
  <sheetData>
    <row r="1" spans="1:6" ht="15">
      <c r="A1" s="77" t="s">
        <v>67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84</v>
      </c>
      <c r="C3" s="6"/>
      <c r="D3" s="7">
        <v>35.8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15">
      <c r="A6" s="5"/>
      <c r="B6" s="5"/>
      <c r="C6" s="5"/>
      <c r="D6" s="5"/>
      <c r="E6" s="5"/>
      <c r="F6" s="1"/>
    </row>
    <row r="7" spans="1:6" ht="87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134.57124384665664</v>
      </c>
      <c r="E8" s="20">
        <f>SUM(E9:E10)</f>
        <v>0.313247774317171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123.1209916254864</v>
      </c>
      <c r="E9" s="50">
        <v>0.2865944870239442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11.450252221170238</v>
      </c>
      <c r="E10" s="50">
        <v>0.026653287293226812</v>
      </c>
      <c r="F10" s="21"/>
      <c r="G10" s="22"/>
    </row>
    <row r="11" spans="1:7" ht="15">
      <c r="A11" s="78" t="s">
        <v>123</v>
      </c>
      <c r="B11" s="81"/>
      <c r="C11" s="82"/>
      <c r="D11" s="25">
        <f>SUM(D12:D12)</f>
        <v>12.245356208588644</v>
      </c>
      <c r="E11" s="25">
        <f>SUM(E12:E12)</f>
        <v>0.02850408800881901</v>
      </c>
      <c r="F11" s="21"/>
      <c r="G11" s="22"/>
    </row>
    <row r="12" spans="1:6" ht="60.75" customHeight="1">
      <c r="A12" s="15">
        <v>3</v>
      </c>
      <c r="B12" s="16" t="s">
        <v>30</v>
      </c>
      <c r="C12" s="16" t="s">
        <v>5</v>
      </c>
      <c r="D12" s="18">
        <f>E12*12*$D$3</f>
        <v>12.245356208588644</v>
      </c>
      <c r="E12" s="50">
        <v>0.02850408800881901</v>
      </c>
      <c r="F12" s="1"/>
    </row>
    <row r="13" spans="1:9" ht="15">
      <c r="A13" s="84" t="s">
        <v>28</v>
      </c>
      <c r="B13" s="85"/>
      <c r="C13" s="85"/>
      <c r="D13" s="14">
        <f>SUM(D14:D15)</f>
        <v>408.70290705187927</v>
      </c>
      <c r="E13" s="14">
        <f>SUM(E14:E15)</f>
        <v>0.951356859990408</v>
      </c>
      <c r="F13" s="1"/>
      <c r="G13" s="51"/>
      <c r="H13" s="51"/>
      <c r="I13" s="56"/>
    </row>
    <row r="14" spans="1:9" ht="60">
      <c r="A14" s="15">
        <v>4</v>
      </c>
      <c r="B14" s="16" t="s">
        <v>43</v>
      </c>
      <c r="C14" s="16" t="s">
        <v>5</v>
      </c>
      <c r="D14" s="18">
        <f>E14*12*$D$3</f>
        <v>87.72266455104186</v>
      </c>
      <c r="E14" s="65">
        <v>0.20419614653408255</v>
      </c>
      <c r="F14" s="1"/>
      <c r="G14" s="56"/>
      <c r="H14" s="56"/>
      <c r="I14" s="56"/>
    </row>
    <row r="15" spans="1:9" ht="75">
      <c r="A15" s="15">
        <v>5</v>
      </c>
      <c r="B15" s="16" t="s">
        <v>23</v>
      </c>
      <c r="C15" s="16" t="s">
        <v>39</v>
      </c>
      <c r="D15" s="18">
        <f>E15*12*$D$3</f>
        <v>320.9802425008374</v>
      </c>
      <c r="E15" s="65">
        <v>0.7471607134563254</v>
      </c>
      <c r="F15" s="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79.6812217230897</v>
      </c>
      <c r="E16" s="25">
        <f>SUM(E17)</f>
        <v>0.1854777041971362</v>
      </c>
      <c r="F16" s="1"/>
      <c r="G16" s="51"/>
      <c r="H16" s="51"/>
      <c r="I16" s="51"/>
      <c r="J16" s="56"/>
    </row>
    <row r="17" spans="1:9" ht="15">
      <c r="A17" s="15">
        <v>6</v>
      </c>
      <c r="B17" s="16" t="s">
        <v>24</v>
      </c>
      <c r="C17" s="16" t="s">
        <v>11</v>
      </c>
      <c r="D17" s="18">
        <f>E17*12*$D$3</f>
        <v>79.6812217230897</v>
      </c>
      <c r="E17" s="24">
        <v>0.1854777041971362</v>
      </c>
      <c r="F17" s="1"/>
      <c r="G17" s="51"/>
      <c r="H17" s="51"/>
      <c r="I17" s="56"/>
    </row>
    <row r="18" spans="1:6" ht="15">
      <c r="A18" s="11"/>
      <c r="B18" s="28" t="s">
        <v>12</v>
      </c>
      <c r="C18" s="28"/>
      <c r="D18" s="57">
        <f>D8+D11+D13+D16</f>
        <v>635.2007288302143</v>
      </c>
      <c r="E18" s="20">
        <f>E8+E11+E13+E16</f>
        <v>1.4785864265135342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42</v>
      </c>
      <c r="D22" s="59">
        <v>695</v>
      </c>
      <c r="E22" s="36">
        <f>D22/12/$D$3</f>
        <v>1.617783985102421</v>
      </c>
      <c r="F22" s="13">
        <v>2</v>
      </c>
    </row>
    <row r="23" spans="1:6" ht="15">
      <c r="A23" s="13"/>
      <c r="B23" s="37" t="s">
        <v>21</v>
      </c>
      <c r="C23" s="12"/>
      <c r="D23" s="53">
        <f>SUM(D22:D22)</f>
        <v>695</v>
      </c>
      <c r="E23" s="38">
        <f>SUM(E22:E22)</f>
        <v>1.617783985102421</v>
      </c>
      <c r="F23" s="39">
        <v>2</v>
      </c>
    </row>
    <row r="24" spans="1:6" ht="15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1330.2007288302143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3.096370411615955</v>
      </c>
      <c r="D26" s="40"/>
      <c r="E26" s="40"/>
      <c r="F26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83" t="s">
        <v>127</v>
      </c>
      <c r="B31" s="83"/>
      <c r="C31" s="83"/>
      <c r="D31" s="20">
        <f>D32</f>
        <v>4.295999999999999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4.295999999999999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25.775999999999996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25.775999999999996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30.071999999999996</v>
      </c>
      <c r="E35" s="20">
        <f>E31+E33</f>
        <v>0.06999999999999999</v>
      </c>
      <c r="F35" s="8"/>
    </row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36</v>
      </c>
      <c r="D39" s="13">
        <v>1006</v>
      </c>
      <c r="E39" s="49">
        <f>D39/12/$D$3</f>
        <v>2.34171322160149</v>
      </c>
      <c r="F39" s="13">
        <v>2</v>
      </c>
    </row>
    <row r="40" spans="1:6" ht="15">
      <c r="A40" s="13">
        <v>2</v>
      </c>
      <c r="B40" s="10" t="s">
        <v>54</v>
      </c>
      <c r="C40" s="13" t="s">
        <v>36</v>
      </c>
      <c r="D40" s="13">
        <v>1350</v>
      </c>
      <c r="E40" s="49">
        <f>D40/12/$D$3</f>
        <v>3.1424581005586596</v>
      </c>
      <c r="F40" s="13">
        <v>2</v>
      </c>
    </row>
    <row r="41" spans="1:6" ht="15">
      <c r="A41" s="45"/>
      <c r="B41" s="45" t="s">
        <v>21</v>
      </c>
      <c r="C41" s="45"/>
      <c r="D41" s="47">
        <f>SUM(D39:D40)</f>
        <v>2356</v>
      </c>
      <c r="E41" s="47">
        <f>SUM(E39:E40)</f>
        <v>5.484171322160149</v>
      </c>
      <c r="F41" s="60">
        <v>2</v>
      </c>
    </row>
    <row r="45" spans="1:5" ht="33" customHeight="1">
      <c r="A45" s="75" t="s">
        <v>101</v>
      </c>
      <c r="B45" s="76"/>
      <c r="C45" s="3">
        <f>C25</f>
        <v>1330.2007288302143</v>
      </c>
      <c r="D45" s="54"/>
      <c r="E45" s="54"/>
    </row>
  </sheetData>
  <mergeCells count="10">
    <mergeCell ref="A45:B45"/>
    <mergeCell ref="A1:E1"/>
    <mergeCell ref="A5:E5"/>
    <mergeCell ref="A8:C8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6"/>
  <sheetViews>
    <sheetView workbookViewId="0" topLeftCell="A214">
      <selection activeCell="A30" sqref="A1:G16384"/>
    </sheetView>
  </sheetViews>
  <sheetFormatPr defaultColWidth="9.00390625" defaultRowHeight="12.75"/>
  <cols>
    <col min="1" max="1" width="3.25390625" style="4" customWidth="1"/>
    <col min="2" max="2" width="41.875" style="4" customWidth="1"/>
    <col min="3" max="3" width="16.37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77" t="s">
        <v>68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117</v>
      </c>
      <c r="C3" s="6"/>
      <c r="D3" s="7">
        <v>65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12" customHeight="1">
      <c r="A6" s="5"/>
      <c r="B6" s="5"/>
      <c r="C6" s="5"/>
      <c r="D6" s="5"/>
      <c r="E6" s="5"/>
      <c r="F6" s="1"/>
    </row>
    <row r="7" spans="1:6" ht="85.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807.4274630799398</v>
      </c>
      <c r="E8" s="20">
        <f>SUM(E9:E10)</f>
        <v>1.035163414205051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738.7259497529184</v>
      </c>
      <c r="E9" s="50">
        <v>0.94708455096528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68.70151332702142</v>
      </c>
      <c r="E10" s="50">
        <v>0.08807886323977104</v>
      </c>
      <c r="F10" s="21"/>
      <c r="G10" s="22"/>
    </row>
    <row r="11" spans="1:7" ht="15">
      <c r="A11" s="78" t="s">
        <v>123</v>
      </c>
      <c r="B11" s="81"/>
      <c r="C11" s="82"/>
      <c r="D11" s="25">
        <f>SUM(D12:D12)</f>
        <v>13.120024509202123</v>
      </c>
      <c r="E11" s="25">
        <f>SUM(E12:E12)</f>
        <v>0.016820544242566824</v>
      </c>
      <c r="F11" s="21"/>
      <c r="G11" s="22"/>
    </row>
    <row r="12" spans="1:6" ht="60.75" customHeight="1">
      <c r="A12" s="15">
        <v>3</v>
      </c>
      <c r="B12" s="16" t="s">
        <v>30</v>
      </c>
      <c r="C12" s="16" t="s">
        <v>5</v>
      </c>
      <c r="D12" s="18">
        <f>E12*12*$D$3</f>
        <v>13.120024509202123</v>
      </c>
      <c r="E12" s="50">
        <v>0.016820544242566824</v>
      </c>
      <c r="F12" s="1"/>
    </row>
    <row r="13" spans="1:9" ht="15">
      <c r="A13" s="84" t="s">
        <v>28</v>
      </c>
      <c r="B13" s="85"/>
      <c r="C13" s="85"/>
      <c r="D13" s="14">
        <f>SUM(D14:D15)</f>
        <v>446.9057871877929</v>
      </c>
      <c r="E13" s="14">
        <f>SUM(E14:E15)</f>
        <v>0.5729561374202473</v>
      </c>
      <c r="F13" s="1"/>
      <c r="G13" s="51"/>
      <c r="H13" s="51"/>
      <c r="I13" s="56"/>
    </row>
    <row r="14" spans="1:9" ht="60">
      <c r="A14" s="15">
        <v>4</v>
      </c>
      <c r="B14" s="16" t="s">
        <v>43</v>
      </c>
      <c r="C14" s="16" t="s">
        <v>5</v>
      </c>
      <c r="D14" s="18">
        <f>E14*12*$D$3</f>
        <v>87.85386479613389</v>
      </c>
      <c r="E14" s="65">
        <v>0.11263315999504345</v>
      </c>
      <c r="F14" s="1"/>
      <c r="G14" s="51"/>
      <c r="H14" s="51"/>
      <c r="I14" s="56"/>
    </row>
    <row r="15" spans="1:9" ht="75">
      <c r="A15" s="15">
        <v>5</v>
      </c>
      <c r="B15" s="16" t="s">
        <v>23</v>
      </c>
      <c r="C15" s="16" t="s">
        <v>39</v>
      </c>
      <c r="D15" s="18">
        <f>E15*12*$D$3</f>
        <v>359.051922391659</v>
      </c>
      <c r="E15" s="65">
        <v>0.4603229774252039</v>
      </c>
      <c r="F15" s="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90.754131517055</v>
      </c>
      <c r="E16" s="25">
        <f>SUM(E17)</f>
        <v>0.11635145066289102</v>
      </c>
      <c r="F16" s="1"/>
      <c r="G16" s="51"/>
      <c r="H16" s="51"/>
      <c r="I16" s="51"/>
      <c r="J16" s="56"/>
    </row>
    <row r="17" spans="1:9" ht="15">
      <c r="A17" s="15">
        <v>6</v>
      </c>
      <c r="B17" s="16" t="s">
        <v>24</v>
      </c>
      <c r="C17" s="16" t="s">
        <v>11</v>
      </c>
      <c r="D17" s="18">
        <f>E17*12*$D$3</f>
        <v>90.754131517055</v>
      </c>
      <c r="E17" s="24">
        <v>0.11635145066289102</v>
      </c>
      <c r="F17" s="1"/>
      <c r="G17" s="51"/>
      <c r="H17" s="51"/>
      <c r="I17" s="56"/>
    </row>
    <row r="18" spans="1:6" ht="15">
      <c r="A18" s="11"/>
      <c r="B18" s="28" t="s">
        <v>12</v>
      </c>
      <c r="C18" s="28"/>
      <c r="D18" s="57">
        <f>D8+D11+D13+D16</f>
        <v>1358.2074062939898</v>
      </c>
      <c r="E18" s="20">
        <f>E8+E11+E13+E16</f>
        <v>1.7412915465307564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49</v>
      </c>
      <c r="D22" s="59">
        <v>1390</v>
      </c>
      <c r="E22" s="36">
        <f>D22/12/$D$3</f>
        <v>1.782051282051282</v>
      </c>
      <c r="F22" s="13">
        <v>2</v>
      </c>
    </row>
    <row r="23" spans="1:6" ht="15">
      <c r="A23" s="13"/>
      <c r="B23" s="37" t="s">
        <v>21</v>
      </c>
      <c r="C23" s="12"/>
      <c r="D23" s="53">
        <f>SUM(D22:D22)</f>
        <v>1390</v>
      </c>
      <c r="E23" s="38">
        <f>SUM(E22:E22)</f>
        <v>1.782051282051282</v>
      </c>
      <c r="F23" s="39">
        <v>2</v>
      </c>
    </row>
    <row r="24" spans="1:6" ht="15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2748.20740629399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3.523342828582038</v>
      </c>
      <c r="D26" s="40"/>
      <c r="E26" s="40"/>
      <c r="F26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30" customHeight="1">
      <c r="A31" s="83" t="s">
        <v>127</v>
      </c>
      <c r="B31" s="83"/>
      <c r="C31" s="83"/>
      <c r="D31" s="20">
        <f>D32</f>
        <v>7.800000000000001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7.800000000000001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46.8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46.8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54.599999999999994</v>
      </c>
      <c r="E35" s="20">
        <f>E31+E33</f>
        <v>0.06999999999999999</v>
      </c>
      <c r="F35" s="8"/>
    </row>
    <row r="36" ht="6" customHeight="1"/>
    <row r="37" ht="6" customHeight="1"/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37</v>
      </c>
      <c r="D39" s="13">
        <v>2012</v>
      </c>
      <c r="E39" s="49">
        <f>D39/12/$D$3</f>
        <v>2.579487179487179</v>
      </c>
      <c r="F39" s="13">
        <v>2</v>
      </c>
    </row>
    <row r="40" spans="1:6" ht="15">
      <c r="A40" s="13">
        <v>2</v>
      </c>
      <c r="B40" s="10" t="s">
        <v>54</v>
      </c>
      <c r="C40" s="13" t="s">
        <v>36</v>
      </c>
      <c r="D40" s="13">
        <v>1350</v>
      </c>
      <c r="E40" s="49">
        <f>D40/12/$D$3</f>
        <v>1.7307692307692308</v>
      </c>
      <c r="F40" s="13">
        <v>2</v>
      </c>
    </row>
    <row r="41" spans="1:6" ht="15">
      <c r="A41" s="45"/>
      <c r="B41" s="45" t="s">
        <v>21</v>
      </c>
      <c r="C41" s="45"/>
      <c r="D41" s="47">
        <f>SUM(D39:D40)</f>
        <v>3362</v>
      </c>
      <c r="E41" s="47">
        <f>SUM(E39:E40)</f>
        <v>4.31025641025641</v>
      </c>
      <c r="F41" s="60">
        <v>2</v>
      </c>
    </row>
    <row r="43" spans="4:5" ht="15">
      <c r="D43" s="54"/>
      <c r="E43" s="54"/>
    </row>
    <row r="45" spans="1:6" ht="15">
      <c r="A45" s="1"/>
      <c r="B45" s="5" t="s">
        <v>85</v>
      </c>
      <c r="C45" s="6"/>
      <c r="D45" s="7">
        <v>63</v>
      </c>
      <c r="E45" s="8" t="s">
        <v>0</v>
      </c>
      <c r="F45" s="1"/>
    </row>
    <row r="46" spans="1:6" ht="15">
      <c r="A46" s="1"/>
      <c r="B46" s="9"/>
      <c r="C46" s="1"/>
      <c r="D46" s="1"/>
      <c r="E46" s="1"/>
      <c r="F46" s="1"/>
    </row>
    <row r="47" spans="1:6" ht="29.25" customHeight="1">
      <c r="A47" s="77" t="s">
        <v>125</v>
      </c>
      <c r="B47" s="77"/>
      <c r="C47" s="77"/>
      <c r="D47" s="77"/>
      <c r="E47" s="77"/>
      <c r="F47" s="1"/>
    </row>
    <row r="48" spans="1:6" ht="9.75" customHeight="1">
      <c r="A48" s="5"/>
      <c r="B48" s="5"/>
      <c r="C48" s="5"/>
      <c r="D48" s="5"/>
      <c r="E48" s="5"/>
      <c r="F48" s="1"/>
    </row>
    <row r="49" spans="1:6" ht="85.5" customHeight="1">
      <c r="A49" s="10"/>
      <c r="B49" s="11" t="s">
        <v>1</v>
      </c>
      <c r="C49" s="11" t="s">
        <v>2</v>
      </c>
      <c r="D49" s="11" t="s">
        <v>3</v>
      </c>
      <c r="E49" s="11" t="s">
        <v>4</v>
      </c>
      <c r="F49" s="1"/>
    </row>
    <row r="50" spans="1:7" ht="15">
      <c r="A50" s="78" t="s">
        <v>31</v>
      </c>
      <c r="B50" s="79"/>
      <c r="C50" s="80"/>
      <c r="D50" s="20">
        <f>SUM(D51:D52)</f>
        <v>672.8562192332832</v>
      </c>
      <c r="E50" s="20">
        <f>SUM(E51:E52)</f>
        <v>0.8900214540122795</v>
      </c>
      <c r="F50" s="23"/>
      <c r="G50" s="22"/>
    </row>
    <row r="51" spans="1:7" ht="15">
      <c r="A51" s="15">
        <v>1</v>
      </c>
      <c r="B51" s="10" t="s">
        <v>7</v>
      </c>
      <c r="C51" s="17" t="s">
        <v>8</v>
      </c>
      <c r="D51" s="18">
        <f>E51*$D$45*12</f>
        <v>615.604958127432</v>
      </c>
      <c r="E51" s="50">
        <v>0.8142922726553334</v>
      </c>
      <c r="F51" s="21"/>
      <c r="G51" s="22"/>
    </row>
    <row r="52" spans="1:7" ht="30">
      <c r="A52" s="15">
        <v>2</v>
      </c>
      <c r="B52" s="16" t="s">
        <v>9</v>
      </c>
      <c r="C52" s="16" t="s">
        <v>10</v>
      </c>
      <c r="D52" s="18">
        <f>E52*$D$45*12</f>
        <v>57.25126110585118</v>
      </c>
      <c r="E52" s="50">
        <v>0.07572918135694601</v>
      </c>
      <c r="F52" s="21"/>
      <c r="G52" s="22"/>
    </row>
    <row r="53" spans="1:7" ht="15">
      <c r="A53" s="78" t="s">
        <v>123</v>
      </c>
      <c r="B53" s="81"/>
      <c r="C53" s="82"/>
      <c r="D53" s="25">
        <f>SUM(D54:D54)</f>
        <v>12.245356208588642</v>
      </c>
      <c r="E53" s="25">
        <f>SUM(E54:E54)</f>
        <v>0.01619756112247175</v>
      </c>
      <c r="F53" s="21"/>
      <c r="G53" s="22"/>
    </row>
    <row r="54" spans="1:6" ht="61.5" customHeight="1">
      <c r="A54" s="15">
        <v>3</v>
      </c>
      <c r="B54" s="16" t="s">
        <v>30</v>
      </c>
      <c r="C54" s="16" t="s">
        <v>5</v>
      </c>
      <c r="D54" s="18">
        <f>E54*12*$D$45</f>
        <v>12.245356208588642</v>
      </c>
      <c r="E54" s="50">
        <v>0.01619756112247175</v>
      </c>
      <c r="F54" s="1"/>
    </row>
    <row r="55" spans="1:9" ht="15">
      <c r="A55" s="84" t="s">
        <v>28</v>
      </c>
      <c r="B55" s="85"/>
      <c r="C55" s="85"/>
      <c r="D55" s="14">
        <f>SUM(D56:D57)</f>
        <v>445.43045165731934</v>
      </c>
      <c r="E55" s="14">
        <f>SUM(E56:E57)</f>
        <v>0.5891937191234382</v>
      </c>
      <c r="F55" s="1"/>
      <c r="G55" s="51"/>
      <c r="H55" s="51"/>
      <c r="I55" s="56"/>
    </row>
    <row r="56" spans="1:9" ht="60.75" customHeight="1">
      <c r="A56" s="15">
        <v>4</v>
      </c>
      <c r="B56" s="16" t="s">
        <v>43</v>
      </c>
      <c r="C56" s="16" t="s">
        <v>5</v>
      </c>
      <c r="D56" s="18">
        <f>E56*12*$D$45</f>
        <v>87.72266455104187</v>
      </c>
      <c r="E56" s="65">
        <v>0.11603527057016119</v>
      </c>
      <c r="F56" s="1"/>
      <c r="G56" s="51"/>
      <c r="H56" s="51"/>
      <c r="I56" s="56"/>
    </row>
    <row r="57" spans="1:9" ht="75">
      <c r="A57" s="15">
        <v>5</v>
      </c>
      <c r="B57" s="16" t="s">
        <v>23</v>
      </c>
      <c r="C57" s="16" t="s">
        <v>39</v>
      </c>
      <c r="D57" s="18">
        <f>E57*12*$D$45</f>
        <v>357.70778710627746</v>
      </c>
      <c r="E57" s="65">
        <v>0.47315844855327704</v>
      </c>
      <c r="F57" s="1"/>
      <c r="G57" s="51"/>
      <c r="H57" s="51"/>
      <c r="I57" s="56"/>
    </row>
    <row r="58" spans="1:10" ht="15">
      <c r="A58" s="84" t="s">
        <v>29</v>
      </c>
      <c r="B58" s="84"/>
      <c r="C58" s="84"/>
      <c r="D58" s="26">
        <f>SUM(D59)</f>
        <v>88.62117725223354</v>
      </c>
      <c r="E58" s="25">
        <f>SUM(E59)</f>
        <v>0.11722377943417134</v>
      </c>
      <c r="F58" s="1"/>
      <c r="G58" s="51"/>
      <c r="H58" s="51"/>
      <c r="I58" s="51"/>
      <c r="J58" s="56"/>
    </row>
    <row r="59" spans="1:9" ht="15">
      <c r="A59" s="15">
        <v>6</v>
      </c>
      <c r="B59" s="16" t="s">
        <v>24</v>
      </c>
      <c r="C59" s="16" t="s">
        <v>11</v>
      </c>
      <c r="D59" s="18">
        <f>E59*12*$D$45</f>
        <v>88.62117725223354</v>
      </c>
      <c r="E59" s="24">
        <v>0.11722377943417134</v>
      </c>
      <c r="F59" s="1"/>
      <c r="G59" s="51"/>
      <c r="H59" s="51"/>
      <c r="I59" s="56"/>
    </row>
    <row r="60" spans="1:6" ht="15">
      <c r="A60" s="11"/>
      <c r="B60" s="28" t="s">
        <v>12</v>
      </c>
      <c r="C60" s="28"/>
      <c r="D60" s="57">
        <f>D50+D53+D55+D58</f>
        <v>1219.1532043514248</v>
      </c>
      <c r="E60" s="20">
        <f>E50+E53+E55+E58</f>
        <v>1.6126365136923606</v>
      </c>
      <c r="F60" s="8"/>
    </row>
    <row r="61" spans="1:6" ht="15">
      <c r="A61" s="30"/>
      <c r="B61" s="2"/>
      <c r="C61" s="31"/>
      <c r="D61" s="32"/>
      <c r="E61" s="63"/>
      <c r="F61" s="1"/>
    </row>
    <row r="62" spans="1:6" ht="15">
      <c r="A62" s="34"/>
      <c r="B62" s="34"/>
      <c r="C62" s="34"/>
      <c r="D62" s="34"/>
      <c r="E62" s="34"/>
      <c r="F62" s="35"/>
    </row>
    <row r="63" spans="1:6" ht="105">
      <c r="A63" s="13" t="s">
        <v>13</v>
      </c>
      <c r="B63" s="13" t="s">
        <v>20</v>
      </c>
      <c r="C63" s="13" t="s">
        <v>22</v>
      </c>
      <c r="D63" s="13" t="s">
        <v>14</v>
      </c>
      <c r="E63" s="13" t="s">
        <v>27</v>
      </c>
      <c r="F63" s="13" t="s">
        <v>15</v>
      </c>
    </row>
    <row r="64" spans="1:6" ht="15">
      <c r="A64" s="13">
        <v>1</v>
      </c>
      <c r="B64" s="48" t="s">
        <v>16</v>
      </c>
      <c r="C64" s="61" t="s">
        <v>49</v>
      </c>
      <c r="D64" s="59">
        <v>1390</v>
      </c>
      <c r="E64" s="36">
        <f>D64/12/$D$45</f>
        <v>1.8386243386243386</v>
      </c>
      <c r="F64" s="13">
        <v>2</v>
      </c>
    </row>
    <row r="65" spans="1:6" ht="15">
      <c r="A65" s="13"/>
      <c r="B65" s="37" t="s">
        <v>21</v>
      </c>
      <c r="C65" s="12"/>
      <c r="D65" s="53">
        <f>SUM(D64:D64)</f>
        <v>1390</v>
      </c>
      <c r="E65" s="38">
        <f>SUM(E64:E64)</f>
        <v>1.8386243386243386</v>
      </c>
      <c r="F65" s="39">
        <v>2</v>
      </c>
    </row>
    <row r="66" spans="1:6" ht="15">
      <c r="A66" s="30"/>
      <c r="B66" s="2"/>
      <c r="C66" s="40"/>
      <c r="D66" s="40"/>
      <c r="E66" s="40"/>
      <c r="F66" s="40"/>
    </row>
    <row r="67" spans="1:6" ht="15">
      <c r="A67" s="30"/>
      <c r="B67" s="2"/>
      <c r="C67" s="40"/>
      <c r="D67" s="40"/>
      <c r="E67" s="40"/>
      <c r="F67" s="40"/>
    </row>
    <row r="68" spans="1:6" ht="29.25">
      <c r="A68" s="30"/>
      <c r="B68" s="2" t="s">
        <v>18</v>
      </c>
      <c r="C68" s="3">
        <f>D60+D65</f>
        <v>2609.153204351425</v>
      </c>
      <c r="D68" s="3"/>
      <c r="E68" s="3"/>
      <c r="F68" s="40"/>
    </row>
    <row r="69" spans="1:6" ht="15">
      <c r="A69" s="30"/>
      <c r="B69" s="2" t="s">
        <v>26</v>
      </c>
      <c r="C69" s="41">
        <f>E60+E65</f>
        <v>3.4512608523166994</v>
      </c>
      <c r="D69" s="40"/>
      <c r="E69" s="40"/>
      <c r="F69" s="40"/>
    </row>
    <row r="72" spans="1:6" ht="33" customHeight="1">
      <c r="A72" s="77" t="s">
        <v>126</v>
      </c>
      <c r="B72" s="77"/>
      <c r="C72" s="77"/>
      <c r="D72" s="77"/>
      <c r="E72" s="77"/>
      <c r="F72" s="77"/>
    </row>
    <row r="73" spans="1:6" ht="15">
      <c r="A73" s="5"/>
      <c r="B73" s="5"/>
      <c r="C73" s="5"/>
      <c r="D73" s="1"/>
      <c r="E73" s="1"/>
      <c r="F73" s="1"/>
    </row>
    <row r="74" spans="1:6" ht="85.5">
      <c r="A74" s="10"/>
      <c r="B74" s="11" t="s">
        <v>1</v>
      </c>
      <c r="C74" s="11" t="s">
        <v>2</v>
      </c>
      <c r="D74" s="11" t="s">
        <v>3</v>
      </c>
      <c r="E74" s="11" t="s">
        <v>4</v>
      </c>
      <c r="F74" s="1"/>
    </row>
    <row r="75" spans="1:5" ht="30" customHeight="1">
      <c r="A75" s="83" t="s">
        <v>127</v>
      </c>
      <c r="B75" s="83"/>
      <c r="C75" s="83"/>
      <c r="D75" s="20">
        <f>D76</f>
        <v>7.5600000000000005</v>
      </c>
      <c r="E75" s="20">
        <f>E76</f>
        <v>0.01</v>
      </c>
    </row>
    <row r="76" spans="1:5" ht="30">
      <c r="A76" s="15">
        <v>1</v>
      </c>
      <c r="B76" s="42" t="s">
        <v>19</v>
      </c>
      <c r="C76" s="42" t="s">
        <v>25</v>
      </c>
      <c r="D76" s="18">
        <f>E76*$D$45*12</f>
        <v>7.5600000000000005</v>
      </c>
      <c r="E76" s="43">
        <v>0.01</v>
      </c>
    </row>
    <row r="77" spans="1:5" ht="30" customHeight="1">
      <c r="A77" s="83" t="s">
        <v>124</v>
      </c>
      <c r="B77" s="83"/>
      <c r="C77" s="83"/>
      <c r="D77" s="20">
        <f>D78</f>
        <v>45.36</v>
      </c>
      <c r="E77" s="20">
        <f>E78</f>
        <v>0.06</v>
      </c>
    </row>
    <row r="78" spans="1:5" ht="15">
      <c r="A78" s="15">
        <v>2</v>
      </c>
      <c r="B78" s="44" t="s">
        <v>6</v>
      </c>
      <c r="C78" s="10" t="s">
        <v>25</v>
      </c>
      <c r="D78" s="18">
        <f>E78*$D$45*12</f>
        <v>45.36</v>
      </c>
      <c r="E78" s="19">
        <v>0.06</v>
      </c>
    </row>
    <row r="79" spans="1:6" ht="15">
      <c r="A79" s="11"/>
      <c r="B79" s="28" t="s">
        <v>12</v>
      </c>
      <c r="C79" s="28"/>
      <c r="D79" s="29">
        <f>D75+D77</f>
        <v>52.92</v>
      </c>
      <c r="E79" s="20">
        <f>E75+E77</f>
        <v>0.06999999999999999</v>
      </c>
      <c r="F79" s="8"/>
    </row>
    <row r="84" spans="1:6" ht="105">
      <c r="A84" s="13" t="s">
        <v>13</v>
      </c>
      <c r="B84" s="13" t="s">
        <v>20</v>
      </c>
      <c r="C84" s="13" t="s">
        <v>22</v>
      </c>
      <c r="D84" s="13" t="s">
        <v>14</v>
      </c>
      <c r="E84" s="13" t="s">
        <v>27</v>
      </c>
      <c r="F84" s="13" t="s">
        <v>15</v>
      </c>
    </row>
    <row r="85" spans="1:6" ht="15">
      <c r="A85" s="13">
        <v>1</v>
      </c>
      <c r="B85" s="10" t="s">
        <v>17</v>
      </c>
      <c r="C85" s="13" t="s">
        <v>37</v>
      </c>
      <c r="D85" s="13">
        <v>2012</v>
      </c>
      <c r="E85" s="49">
        <f>D85/12/$D$45</f>
        <v>2.6613756613756614</v>
      </c>
      <c r="F85" s="13">
        <v>2</v>
      </c>
    </row>
    <row r="86" spans="1:6" ht="15">
      <c r="A86" s="13">
        <v>2</v>
      </c>
      <c r="B86" s="10" t="s">
        <v>54</v>
      </c>
      <c r="C86" s="13" t="s">
        <v>36</v>
      </c>
      <c r="D86" s="13">
        <v>1350</v>
      </c>
      <c r="E86" s="49">
        <f>D86/12/$D$45</f>
        <v>1.7857142857142858</v>
      </c>
      <c r="F86" s="13">
        <v>2</v>
      </c>
    </row>
    <row r="87" spans="1:6" ht="15">
      <c r="A87" s="45"/>
      <c r="B87" s="45" t="s">
        <v>21</v>
      </c>
      <c r="C87" s="45"/>
      <c r="D87" s="47">
        <f>SUM(D85:D86)</f>
        <v>3362</v>
      </c>
      <c r="E87" s="47">
        <f>SUM(E85:E86)</f>
        <v>4.447089947089947</v>
      </c>
      <c r="F87" s="60">
        <v>2</v>
      </c>
    </row>
    <row r="92" spans="1:6" ht="15">
      <c r="A92" s="1"/>
      <c r="B92" s="5" t="s">
        <v>118</v>
      </c>
      <c r="C92" s="6"/>
      <c r="D92" s="7">
        <v>63</v>
      </c>
      <c r="E92" s="8" t="s">
        <v>0</v>
      </c>
      <c r="F92" s="1"/>
    </row>
    <row r="93" spans="1:6" ht="15">
      <c r="A93" s="1"/>
      <c r="B93" s="9"/>
      <c r="C93" s="1"/>
      <c r="D93" s="1"/>
      <c r="E93" s="1"/>
      <c r="F93" s="1"/>
    </row>
    <row r="94" spans="1:6" ht="29.25" customHeight="1">
      <c r="A94" s="77" t="s">
        <v>125</v>
      </c>
      <c r="B94" s="77"/>
      <c r="C94" s="77"/>
      <c r="D94" s="77"/>
      <c r="E94" s="77"/>
      <c r="F94" s="1"/>
    </row>
    <row r="95" spans="1:6" ht="15">
      <c r="A95" s="5"/>
      <c r="B95" s="5"/>
      <c r="C95" s="5"/>
      <c r="D95" s="5"/>
      <c r="E95" s="5"/>
      <c r="F95" s="1"/>
    </row>
    <row r="96" spans="1:6" ht="86.25" customHeight="1">
      <c r="A96" s="10"/>
      <c r="B96" s="11" t="s">
        <v>1</v>
      </c>
      <c r="C96" s="11" t="s">
        <v>2</v>
      </c>
      <c r="D96" s="11" t="s">
        <v>3</v>
      </c>
      <c r="E96" s="11" t="s">
        <v>4</v>
      </c>
      <c r="F96" s="1"/>
    </row>
    <row r="97" spans="1:7" ht="15">
      <c r="A97" s="78" t="s">
        <v>31</v>
      </c>
      <c r="B97" s="79"/>
      <c r="C97" s="80"/>
      <c r="D97" s="20">
        <f>SUM(D98:D99)</f>
        <v>403.7137315399699</v>
      </c>
      <c r="E97" s="20">
        <f>SUM(E98:E99)</f>
        <v>0.5340128724073676</v>
      </c>
      <c r="F97" s="23"/>
      <c r="G97" s="22"/>
    </row>
    <row r="98" spans="1:7" ht="15">
      <c r="A98" s="15">
        <v>1</v>
      </c>
      <c r="B98" s="10" t="s">
        <v>7</v>
      </c>
      <c r="C98" s="17" t="s">
        <v>8</v>
      </c>
      <c r="D98" s="18">
        <f>E98*$D$92*12</f>
        <v>369.3629748764592</v>
      </c>
      <c r="E98" s="50">
        <v>0.4885753635932</v>
      </c>
      <c r="F98" s="21"/>
      <c r="G98" s="22"/>
    </row>
    <row r="99" spans="1:7" ht="30">
      <c r="A99" s="15">
        <v>2</v>
      </c>
      <c r="B99" s="16" t="s">
        <v>9</v>
      </c>
      <c r="C99" s="16" t="s">
        <v>10</v>
      </c>
      <c r="D99" s="18">
        <f>E99*$D$92*12</f>
        <v>34.35075666351071</v>
      </c>
      <c r="E99" s="50">
        <v>0.0454375088141676</v>
      </c>
      <c r="F99" s="21"/>
      <c r="G99" s="22"/>
    </row>
    <row r="100" spans="1:7" ht="15">
      <c r="A100" s="78" t="s">
        <v>123</v>
      </c>
      <c r="B100" s="81"/>
      <c r="C100" s="82"/>
      <c r="D100" s="25">
        <f>SUM(D101:D101)</f>
        <v>12.245356208588642</v>
      </c>
      <c r="E100" s="25">
        <f>SUM(E101:E101)</f>
        <v>0.01619756112247175</v>
      </c>
      <c r="F100" s="21"/>
      <c r="G100" s="22"/>
    </row>
    <row r="101" spans="1:6" ht="60.75" customHeight="1">
      <c r="A101" s="15">
        <v>3</v>
      </c>
      <c r="B101" s="16" t="s">
        <v>30</v>
      </c>
      <c r="C101" s="16" t="s">
        <v>5</v>
      </c>
      <c r="D101" s="18">
        <f>E101*12*$D$92</f>
        <v>12.245356208588642</v>
      </c>
      <c r="E101" s="50">
        <v>0.01619756112247175</v>
      </c>
      <c r="F101" s="1"/>
    </row>
    <row r="102" spans="1:9" ht="15">
      <c r="A102" s="84" t="s">
        <v>28</v>
      </c>
      <c r="B102" s="85"/>
      <c r="C102" s="85"/>
      <c r="D102" s="14">
        <f>SUM(D103:D104)</f>
        <v>198.96575603085645</v>
      </c>
      <c r="E102" s="14">
        <f>SUM(E103:E104)</f>
        <v>0.2631822169720323</v>
      </c>
      <c r="F102" s="1"/>
      <c r="G102" s="51"/>
      <c r="H102" s="51"/>
      <c r="I102" s="56"/>
    </row>
    <row r="103" spans="1:9" ht="60">
      <c r="A103" s="15">
        <v>4</v>
      </c>
      <c r="B103" s="16" t="s">
        <v>113</v>
      </c>
      <c r="C103" s="16" t="s">
        <v>5</v>
      </c>
      <c r="D103" s="18">
        <f>E103*12*$D$92</f>
        <v>43.10660963608344</v>
      </c>
      <c r="E103" s="50">
        <v>0.057019324915454285</v>
      </c>
      <c r="F103" s="1"/>
      <c r="G103" s="51"/>
      <c r="H103" s="51"/>
      <c r="I103" s="56"/>
    </row>
    <row r="104" spans="1:9" ht="60">
      <c r="A104" s="15">
        <v>5</v>
      </c>
      <c r="B104" s="16" t="s">
        <v>23</v>
      </c>
      <c r="C104" s="16" t="s">
        <v>32</v>
      </c>
      <c r="D104" s="18">
        <f>E104*12*$D$92</f>
        <v>155.859146394773</v>
      </c>
      <c r="E104" s="65">
        <v>0.20616289205657803</v>
      </c>
      <c r="F104" s="51"/>
      <c r="G104" s="51"/>
      <c r="H104" s="51"/>
      <c r="I104" s="56"/>
    </row>
    <row r="105" spans="1:10" ht="15">
      <c r="A105" s="84" t="s">
        <v>29</v>
      </c>
      <c r="B105" s="84"/>
      <c r="C105" s="84"/>
      <c r="D105" s="26">
        <f>SUM(D106)</f>
        <v>81.97206163254822</v>
      </c>
      <c r="E105" s="25">
        <f>SUM(E106)</f>
        <v>0.10842865295310611</v>
      </c>
      <c r="F105" s="1"/>
      <c r="G105" s="51"/>
      <c r="H105" s="51"/>
      <c r="I105" s="51"/>
      <c r="J105" s="56"/>
    </row>
    <row r="106" spans="1:14" ht="15">
      <c r="A106" s="15">
        <v>6</v>
      </c>
      <c r="B106" s="16" t="s">
        <v>24</v>
      </c>
      <c r="C106" s="16" t="s">
        <v>11</v>
      </c>
      <c r="D106" s="18">
        <f>E106*12*$D$92</f>
        <v>81.97206163254822</v>
      </c>
      <c r="E106" s="24">
        <v>0.10842865295310611</v>
      </c>
      <c r="F106" s="1"/>
      <c r="G106" s="51"/>
      <c r="H106" s="51"/>
      <c r="I106" s="51"/>
      <c r="J106" s="51"/>
      <c r="K106" s="51"/>
      <c r="L106" s="51"/>
      <c r="M106" s="51"/>
      <c r="N106" s="56"/>
    </row>
    <row r="107" spans="1:6" ht="15">
      <c r="A107" s="11"/>
      <c r="B107" s="28" t="s">
        <v>12</v>
      </c>
      <c r="C107" s="28"/>
      <c r="D107" s="57">
        <f>D97+D100+D102+D105</f>
        <v>696.8969054119632</v>
      </c>
      <c r="E107" s="20">
        <f>E97+E100+E102+E105</f>
        <v>0.9218213034549777</v>
      </c>
      <c r="F107" s="8"/>
    </row>
    <row r="108" spans="1:6" ht="60" customHeight="1">
      <c r="A108" s="30"/>
      <c r="B108" s="2"/>
      <c r="C108" s="31"/>
      <c r="D108" s="32"/>
      <c r="E108" s="63"/>
      <c r="F108" s="1"/>
    </row>
    <row r="109" spans="1:6" ht="15">
      <c r="A109" s="34"/>
      <c r="B109" s="34"/>
      <c r="C109" s="34"/>
      <c r="D109" s="34"/>
      <c r="E109" s="34"/>
      <c r="F109" s="35"/>
    </row>
    <row r="110" spans="1:6" ht="105">
      <c r="A110" s="13" t="s">
        <v>13</v>
      </c>
      <c r="B110" s="13" t="s">
        <v>20</v>
      </c>
      <c r="C110" s="13" t="s">
        <v>22</v>
      </c>
      <c r="D110" s="13" t="s">
        <v>14</v>
      </c>
      <c r="E110" s="13" t="s">
        <v>27</v>
      </c>
      <c r="F110" s="13" t="s">
        <v>15</v>
      </c>
    </row>
    <row r="111" spans="1:6" ht="15">
      <c r="A111" s="13">
        <v>1</v>
      </c>
      <c r="B111" s="48" t="s">
        <v>16</v>
      </c>
      <c r="C111" s="61" t="s">
        <v>49</v>
      </c>
      <c r="D111" s="59">
        <v>1390</v>
      </c>
      <c r="E111" s="36">
        <f>D111/12/$D$92</f>
        <v>1.8386243386243386</v>
      </c>
      <c r="F111" s="13">
        <v>2</v>
      </c>
    </row>
    <row r="112" spans="1:6" ht="15">
      <c r="A112" s="13"/>
      <c r="B112" s="37" t="s">
        <v>21</v>
      </c>
      <c r="C112" s="12"/>
      <c r="D112" s="53">
        <f>SUM(D111:D111)</f>
        <v>1390</v>
      </c>
      <c r="E112" s="38">
        <f>SUM(E111:E111)</f>
        <v>1.8386243386243386</v>
      </c>
      <c r="F112" s="39">
        <v>2</v>
      </c>
    </row>
    <row r="113" spans="1:6" ht="15">
      <c r="A113" s="30"/>
      <c r="B113" s="2"/>
      <c r="C113" s="40"/>
      <c r="D113" s="40"/>
      <c r="E113" s="40"/>
      <c r="F113" s="40"/>
    </row>
    <row r="114" spans="1:6" ht="29.25">
      <c r="A114" s="30"/>
      <c r="B114" s="2" t="s">
        <v>18</v>
      </c>
      <c r="C114" s="3">
        <f>D107+D112</f>
        <v>2086.8969054119634</v>
      </c>
      <c r="D114" s="3"/>
      <c r="E114" s="3"/>
      <c r="F114" s="40"/>
    </row>
    <row r="115" spans="1:6" ht="15">
      <c r="A115" s="30"/>
      <c r="B115" s="2" t="s">
        <v>26</v>
      </c>
      <c r="C115" s="41">
        <f>E107+E112</f>
        <v>2.760445642079316</v>
      </c>
      <c r="D115" s="40"/>
      <c r="E115" s="40"/>
      <c r="F115" s="40"/>
    </row>
    <row r="117" spans="1:6" ht="33" customHeight="1">
      <c r="A117" s="77" t="s">
        <v>126</v>
      </c>
      <c r="B117" s="77"/>
      <c r="C117" s="77"/>
      <c r="D117" s="77"/>
      <c r="E117" s="77"/>
      <c r="F117" s="77"/>
    </row>
    <row r="118" spans="1:6" ht="15">
      <c r="A118" s="5"/>
      <c r="B118" s="5"/>
      <c r="C118" s="5"/>
      <c r="D118" s="1"/>
      <c r="E118" s="1"/>
      <c r="F118" s="1"/>
    </row>
    <row r="119" spans="1:6" ht="85.5">
      <c r="A119" s="10"/>
      <c r="B119" s="11" t="s">
        <v>1</v>
      </c>
      <c r="C119" s="11" t="s">
        <v>2</v>
      </c>
      <c r="D119" s="11" t="s">
        <v>3</v>
      </c>
      <c r="E119" s="11" t="s">
        <v>4</v>
      </c>
      <c r="F119" s="1"/>
    </row>
    <row r="120" spans="1:5" ht="30" customHeight="1">
      <c r="A120" s="83" t="s">
        <v>127</v>
      </c>
      <c r="B120" s="83"/>
      <c r="C120" s="83"/>
      <c r="D120" s="20">
        <f>D121</f>
        <v>7.5600000000000005</v>
      </c>
      <c r="E120" s="20">
        <f>E121</f>
        <v>0.01</v>
      </c>
    </row>
    <row r="121" spans="1:5" ht="30">
      <c r="A121" s="15">
        <v>1</v>
      </c>
      <c r="B121" s="42" t="s">
        <v>19</v>
      </c>
      <c r="C121" s="42" t="s">
        <v>25</v>
      </c>
      <c r="D121" s="18">
        <f>E121*$D$92*12</f>
        <v>7.5600000000000005</v>
      </c>
      <c r="E121" s="43">
        <v>0.01</v>
      </c>
    </row>
    <row r="122" spans="1:5" ht="30" customHeight="1">
      <c r="A122" s="83" t="s">
        <v>124</v>
      </c>
      <c r="B122" s="83"/>
      <c r="C122" s="83"/>
      <c r="D122" s="20">
        <f>D123</f>
        <v>45.36</v>
      </c>
      <c r="E122" s="20">
        <f>E123</f>
        <v>0.06</v>
      </c>
    </row>
    <row r="123" spans="1:5" ht="15">
      <c r="A123" s="15">
        <v>2</v>
      </c>
      <c r="B123" s="44" t="s">
        <v>6</v>
      </c>
      <c r="C123" s="10" t="s">
        <v>25</v>
      </c>
      <c r="D123" s="18">
        <f>E123*$D$92*12</f>
        <v>45.36</v>
      </c>
      <c r="E123" s="19">
        <v>0.06</v>
      </c>
    </row>
    <row r="124" spans="1:6" ht="15">
      <c r="A124" s="11"/>
      <c r="B124" s="28" t="s">
        <v>12</v>
      </c>
      <c r="C124" s="28"/>
      <c r="D124" s="29">
        <f>D120+D122</f>
        <v>52.92</v>
      </c>
      <c r="E124" s="20">
        <f>E120+E122</f>
        <v>0.06999999999999999</v>
      </c>
      <c r="F124" s="8"/>
    </row>
    <row r="127" spans="1:6" ht="105">
      <c r="A127" s="13" t="s">
        <v>13</v>
      </c>
      <c r="B127" s="13" t="s">
        <v>20</v>
      </c>
      <c r="C127" s="13" t="s">
        <v>22</v>
      </c>
      <c r="D127" s="13" t="s">
        <v>14</v>
      </c>
      <c r="E127" s="13" t="s">
        <v>27</v>
      </c>
      <c r="F127" s="13" t="s">
        <v>15</v>
      </c>
    </row>
    <row r="128" spans="1:6" ht="15">
      <c r="A128" s="13">
        <v>1</v>
      </c>
      <c r="B128" s="10" t="s">
        <v>17</v>
      </c>
      <c r="C128" s="13" t="s">
        <v>37</v>
      </c>
      <c r="D128" s="13">
        <v>2012</v>
      </c>
      <c r="E128" s="49">
        <f>D128/12/$D$92</f>
        <v>2.6613756613756614</v>
      </c>
      <c r="F128" s="13">
        <v>2</v>
      </c>
    </row>
    <row r="129" spans="1:6" ht="15">
      <c r="A129" s="45"/>
      <c r="B129" s="45" t="s">
        <v>21</v>
      </c>
      <c r="C129" s="45"/>
      <c r="D129" s="47">
        <f>SUM(D128:D128)</f>
        <v>2012</v>
      </c>
      <c r="E129" s="47">
        <f>SUM(E128:E128)</f>
        <v>2.6613756613756614</v>
      </c>
      <c r="F129" s="60">
        <v>2</v>
      </c>
    </row>
    <row r="138" spans="1:6" ht="15">
      <c r="A138" s="1"/>
      <c r="B138" s="5" t="s">
        <v>119</v>
      </c>
      <c r="C138" s="6"/>
      <c r="D138" s="7">
        <v>63</v>
      </c>
      <c r="E138" s="8" t="s">
        <v>0</v>
      </c>
      <c r="F138" s="1"/>
    </row>
    <row r="139" spans="1:6" ht="15">
      <c r="A139" s="1"/>
      <c r="B139" s="9"/>
      <c r="C139" s="1"/>
      <c r="D139" s="1"/>
      <c r="E139" s="1"/>
      <c r="F139" s="1"/>
    </row>
    <row r="140" spans="1:6" ht="29.25" customHeight="1">
      <c r="A140" s="77" t="s">
        <v>125</v>
      </c>
      <c r="B140" s="77"/>
      <c r="C140" s="77"/>
      <c r="D140" s="77"/>
      <c r="E140" s="77"/>
      <c r="F140" s="1"/>
    </row>
    <row r="141" spans="1:6" ht="15">
      <c r="A141" s="5"/>
      <c r="B141" s="5"/>
      <c r="C141" s="5"/>
      <c r="D141" s="5"/>
      <c r="E141" s="5"/>
      <c r="F141" s="1"/>
    </row>
    <row r="142" spans="1:6" ht="85.5" customHeight="1">
      <c r="A142" s="10"/>
      <c r="B142" s="11" t="s">
        <v>1</v>
      </c>
      <c r="C142" s="11" t="s">
        <v>2</v>
      </c>
      <c r="D142" s="11" t="s">
        <v>3</v>
      </c>
      <c r="E142" s="11" t="s">
        <v>4</v>
      </c>
      <c r="F142" s="1"/>
    </row>
    <row r="143" spans="1:7" ht="15">
      <c r="A143" s="78" t="s">
        <v>31</v>
      </c>
      <c r="B143" s="79"/>
      <c r="C143" s="80"/>
      <c r="D143" s="20">
        <f>SUM(D144:D145)</f>
        <v>538.2849753866266</v>
      </c>
      <c r="E143" s="20">
        <f>SUM(E144:E145)</f>
        <v>0.7120171632098236</v>
      </c>
      <c r="F143" s="23"/>
      <c r="G143" s="22"/>
    </row>
    <row r="144" spans="1:7" ht="15">
      <c r="A144" s="15">
        <v>1</v>
      </c>
      <c r="B144" s="10" t="s">
        <v>7</v>
      </c>
      <c r="C144" s="17" t="s">
        <v>8</v>
      </c>
      <c r="D144" s="18">
        <f>E144*$D$138*12</f>
        <v>492.4839665019456</v>
      </c>
      <c r="E144" s="50">
        <v>0.6514338181242667</v>
      </c>
      <c r="F144" s="21"/>
      <c r="G144" s="22"/>
    </row>
    <row r="145" spans="1:7" ht="30">
      <c r="A145" s="15">
        <v>2</v>
      </c>
      <c r="B145" s="16" t="s">
        <v>9</v>
      </c>
      <c r="C145" s="16" t="s">
        <v>10</v>
      </c>
      <c r="D145" s="18">
        <f>E145*$D$138*12</f>
        <v>45.80100888468094</v>
      </c>
      <c r="E145" s="50">
        <v>0.0605833450855568</v>
      </c>
      <c r="F145" s="21"/>
      <c r="G145" s="22"/>
    </row>
    <row r="146" spans="1:7" ht="15">
      <c r="A146" s="78" t="s">
        <v>123</v>
      </c>
      <c r="B146" s="81"/>
      <c r="C146" s="82"/>
      <c r="D146" s="25">
        <f>SUM(D147:D147)</f>
        <v>13.120024509202125</v>
      </c>
      <c r="E146" s="25">
        <f>SUM(E147:E147)</f>
        <v>0.017354529774076883</v>
      </c>
      <c r="F146" s="21"/>
      <c r="G146" s="22"/>
    </row>
    <row r="147" spans="1:6" ht="60.75" customHeight="1">
      <c r="A147" s="15">
        <v>3</v>
      </c>
      <c r="B147" s="16" t="s">
        <v>30</v>
      </c>
      <c r="C147" s="16" t="s">
        <v>5</v>
      </c>
      <c r="D147" s="18">
        <f>E147*12*$D$138</f>
        <v>13.120024509202125</v>
      </c>
      <c r="E147" s="50">
        <v>0.017354529774076883</v>
      </c>
      <c r="F147" s="1"/>
    </row>
    <row r="148" spans="1:9" ht="15">
      <c r="A148" s="84" t="s">
        <v>28</v>
      </c>
      <c r="B148" s="85"/>
      <c r="C148" s="85"/>
      <c r="D148" s="14">
        <f>SUM(D149:D150)</f>
        <v>445.5616519024113</v>
      </c>
      <c r="E148" s="14">
        <f>SUM(E149:E150)</f>
        <v>0.589367264421179</v>
      </c>
      <c r="F148" s="1"/>
      <c r="G148" s="51"/>
      <c r="H148" s="51"/>
      <c r="I148" s="56"/>
    </row>
    <row r="149" spans="1:9" ht="60" customHeight="1">
      <c r="A149" s="15">
        <v>4</v>
      </c>
      <c r="B149" s="16" t="s">
        <v>43</v>
      </c>
      <c r="C149" s="16" t="s">
        <v>5</v>
      </c>
      <c r="D149" s="18">
        <f>E149*12*$D$138</f>
        <v>87.85386479613388</v>
      </c>
      <c r="E149" s="65">
        <v>0.11620881586790197</v>
      </c>
      <c r="F149" s="1"/>
      <c r="G149" s="51"/>
      <c r="H149" s="51"/>
      <c r="I149" s="56"/>
    </row>
    <row r="150" spans="1:9" ht="75">
      <c r="A150" s="15">
        <v>5</v>
      </c>
      <c r="B150" s="16" t="s">
        <v>23</v>
      </c>
      <c r="C150" s="16" t="s">
        <v>39</v>
      </c>
      <c r="D150" s="18">
        <f>E150*12*$D$138</f>
        <v>357.70778710627746</v>
      </c>
      <c r="E150" s="65">
        <v>0.47315844855327704</v>
      </c>
      <c r="F150" s="1"/>
      <c r="G150" s="51"/>
      <c r="H150" s="51"/>
      <c r="I150" s="56"/>
    </row>
    <row r="151" spans="1:10" ht="15">
      <c r="A151" s="84" t="s">
        <v>29</v>
      </c>
      <c r="B151" s="84"/>
      <c r="C151" s="84"/>
      <c r="D151" s="26">
        <f>SUM(D152)</f>
        <v>86.54124041576226</v>
      </c>
      <c r="E151" s="25">
        <f>SUM(E152)</f>
        <v>0.11447254023248976</v>
      </c>
      <c r="F151" s="1"/>
      <c r="G151" s="51"/>
      <c r="H151" s="51"/>
      <c r="I151" s="51"/>
      <c r="J151" s="56"/>
    </row>
    <row r="152" spans="1:9" ht="15">
      <c r="A152" s="15">
        <v>6</v>
      </c>
      <c r="B152" s="16" t="s">
        <v>24</v>
      </c>
      <c r="C152" s="16" t="s">
        <v>11</v>
      </c>
      <c r="D152" s="18">
        <f>E152*12*$D$138</f>
        <v>86.54124041576226</v>
      </c>
      <c r="E152" s="24">
        <v>0.11447254023248976</v>
      </c>
      <c r="F152" s="1"/>
      <c r="G152" s="51"/>
      <c r="H152" s="51"/>
      <c r="I152" s="56"/>
    </row>
    <row r="153" spans="1:6" ht="15">
      <c r="A153" s="11"/>
      <c r="B153" s="28" t="s">
        <v>12</v>
      </c>
      <c r="C153" s="28"/>
      <c r="D153" s="57">
        <f>D143+D146+D148+D151</f>
        <v>1083.5078922140024</v>
      </c>
      <c r="E153" s="20">
        <f>E143+E146+E148+E151</f>
        <v>1.4332114976375692</v>
      </c>
      <c r="F153" s="8"/>
    </row>
    <row r="154" spans="1:6" ht="15">
      <c r="A154" s="30"/>
      <c r="B154" s="2"/>
      <c r="C154" s="31"/>
      <c r="D154" s="32"/>
      <c r="E154" s="63"/>
      <c r="F154" s="1"/>
    </row>
    <row r="155" spans="1:6" ht="15">
      <c r="A155" s="34"/>
      <c r="B155" s="34"/>
      <c r="C155" s="34"/>
      <c r="D155" s="34"/>
      <c r="E155" s="34"/>
      <c r="F155" s="35"/>
    </row>
    <row r="156" spans="1:6" ht="105">
      <c r="A156" s="13" t="s">
        <v>13</v>
      </c>
      <c r="B156" s="13" t="s">
        <v>20</v>
      </c>
      <c r="C156" s="13" t="s">
        <v>22</v>
      </c>
      <c r="D156" s="13" t="s">
        <v>14</v>
      </c>
      <c r="E156" s="13" t="s">
        <v>27</v>
      </c>
      <c r="F156" s="13" t="s">
        <v>15</v>
      </c>
    </row>
    <row r="157" spans="1:6" ht="15">
      <c r="A157" s="13">
        <v>1</v>
      </c>
      <c r="B157" s="48" t="s">
        <v>16</v>
      </c>
      <c r="C157" s="61" t="s">
        <v>49</v>
      </c>
      <c r="D157" s="59">
        <v>1390</v>
      </c>
      <c r="E157" s="36">
        <f>D157/12/$D$138</f>
        <v>1.8386243386243386</v>
      </c>
      <c r="F157" s="13">
        <v>2</v>
      </c>
    </row>
    <row r="158" spans="1:6" ht="15">
      <c r="A158" s="13"/>
      <c r="B158" s="37" t="s">
        <v>21</v>
      </c>
      <c r="C158" s="12"/>
      <c r="D158" s="53">
        <f>SUM(D157:D157)</f>
        <v>1390</v>
      </c>
      <c r="E158" s="38">
        <f>SUM(E157:E157)</f>
        <v>1.8386243386243386</v>
      </c>
      <c r="F158" s="39">
        <v>2</v>
      </c>
    </row>
    <row r="159" spans="1:6" ht="15">
      <c r="A159" s="30"/>
      <c r="B159" s="2"/>
      <c r="C159" s="40"/>
      <c r="D159" s="40"/>
      <c r="E159" s="40"/>
      <c r="F159" s="40"/>
    </row>
    <row r="160" spans="1:6" ht="15">
      <c r="A160" s="30"/>
      <c r="B160" s="2"/>
      <c r="C160" s="40"/>
      <c r="D160" s="40"/>
      <c r="E160" s="40"/>
      <c r="F160" s="40"/>
    </row>
    <row r="161" spans="1:6" ht="29.25">
      <c r="A161" s="30"/>
      <c r="B161" s="2" t="s">
        <v>18</v>
      </c>
      <c r="C161" s="3">
        <f>D153+D158</f>
        <v>2473.5078922140024</v>
      </c>
      <c r="D161" s="3"/>
      <c r="E161" s="3"/>
      <c r="F161" s="40"/>
    </row>
    <row r="162" spans="1:6" ht="15">
      <c r="A162" s="30"/>
      <c r="B162" s="2" t="s">
        <v>26</v>
      </c>
      <c r="C162" s="41">
        <f>E153+E158</f>
        <v>3.271835836261908</v>
      </c>
      <c r="D162" s="40"/>
      <c r="E162" s="40"/>
      <c r="F162" s="40"/>
    </row>
    <row r="164" spans="1:6" ht="33" customHeight="1">
      <c r="A164" s="77" t="s">
        <v>126</v>
      </c>
      <c r="B164" s="77"/>
      <c r="C164" s="77"/>
      <c r="D164" s="77"/>
      <c r="E164" s="77"/>
      <c r="F164" s="77"/>
    </row>
    <row r="165" spans="1:6" ht="15">
      <c r="A165" s="5"/>
      <c r="B165" s="5"/>
      <c r="C165" s="5"/>
      <c r="D165" s="1"/>
      <c r="E165" s="1"/>
      <c r="F165" s="1"/>
    </row>
    <row r="166" spans="1:6" ht="85.5">
      <c r="A166" s="10"/>
      <c r="B166" s="11" t="s">
        <v>1</v>
      </c>
      <c r="C166" s="11" t="s">
        <v>2</v>
      </c>
      <c r="D166" s="11" t="s">
        <v>3</v>
      </c>
      <c r="E166" s="11" t="s">
        <v>4</v>
      </c>
      <c r="F166" s="1"/>
    </row>
    <row r="167" spans="1:5" ht="30" customHeight="1">
      <c r="A167" s="83" t="s">
        <v>127</v>
      </c>
      <c r="B167" s="83"/>
      <c r="C167" s="83"/>
      <c r="D167" s="20">
        <f>D168</f>
        <v>7.5600000000000005</v>
      </c>
      <c r="E167" s="20">
        <f>E168</f>
        <v>0.01</v>
      </c>
    </row>
    <row r="168" spans="1:5" ht="30">
      <c r="A168" s="15">
        <v>1</v>
      </c>
      <c r="B168" s="42" t="s">
        <v>19</v>
      </c>
      <c r="C168" s="42" t="s">
        <v>25</v>
      </c>
      <c r="D168" s="18">
        <f>E168*$D$138*12</f>
        <v>7.5600000000000005</v>
      </c>
      <c r="E168" s="43">
        <v>0.01</v>
      </c>
    </row>
    <row r="169" spans="1:5" ht="30" customHeight="1">
      <c r="A169" s="83" t="s">
        <v>124</v>
      </c>
      <c r="B169" s="83"/>
      <c r="C169" s="83"/>
      <c r="D169" s="20">
        <f>D170</f>
        <v>45.36</v>
      </c>
      <c r="E169" s="20">
        <f>E170</f>
        <v>0.06</v>
      </c>
    </row>
    <row r="170" spans="1:5" ht="15">
      <c r="A170" s="15">
        <v>2</v>
      </c>
      <c r="B170" s="44" t="s">
        <v>6</v>
      </c>
      <c r="C170" s="10" t="s">
        <v>25</v>
      </c>
      <c r="D170" s="18">
        <f>E170*$D$138*12</f>
        <v>45.36</v>
      </c>
      <c r="E170" s="19">
        <v>0.06</v>
      </c>
    </row>
    <row r="171" spans="1:6" ht="15">
      <c r="A171" s="11"/>
      <c r="B171" s="28" t="s">
        <v>12</v>
      </c>
      <c r="C171" s="28"/>
      <c r="D171" s="29">
        <f>D167+D169</f>
        <v>52.92</v>
      </c>
      <c r="E171" s="20">
        <f>E167+E169</f>
        <v>0.06999999999999999</v>
      </c>
      <c r="F171" s="8"/>
    </row>
    <row r="172" ht="6.75" customHeight="1"/>
    <row r="173" ht="4.5" customHeight="1"/>
    <row r="174" spans="1:6" ht="105">
      <c r="A174" s="13" t="s">
        <v>13</v>
      </c>
      <c r="B174" s="13" t="s">
        <v>20</v>
      </c>
      <c r="C174" s="13" t="s">
        <v>22</v>
      </c>
      <c r="D174" s="13" t="s">
        <v>14</v>
      </c>
      <c r="E174" s="13" t="s">
        <v>27</v>
      </c>
      <c r="F174" s="13" t="s">
        <v>15</v>
      </c>
    </row>
    <row r="175" spans="1:6" ht="15">
      <c r="A175" s="13">
        <v>1</v>
      </c>
      <c r="B175" s="10" t="s">
        <v>17</v>
      </c>
      <c r="C175" s="13" t="s">
        <v>37</v>
      </c>
      <c r="D175" s="13">
        <v>2012</v>
      </c>
      <c r="E175" s="49">
        <f>D175/12/$D$138</f>
        <v>2.6613756613756614</v>
      </c>
      <c r="F175" s="13">
        <v>2</v>
      </c>
    </row>
    <row r="176" spans="1:6" ht="15">
      <c r="A176" s="13">
        <v>2</v>
      </c>
      <c r="B176" s="10" t="s">
        <v>54</v>
      </c>
      <c r="C176" s="13" t="s">
        <v>36</v>
      </c>
      <c r="D176" s="13">
        <v>1350</v>
      </c>
      <c r="E176" s="49">
        <f>D176/12/$D$138</f>
        <v>1.7857142857142858</v>
      </c>
      <c r="F176" s="13">
        <v>2</v>
      </c>
    </row>
    <row r="177" spans="1:6" ht="15">
      <c r="A177" s="45"/>
      <c r="B177" s="45" t="s">
        <v>21</v>
      </c>
      <c r="C177" s="45"/>
      <c r="D177" s="47">
        <f>SUM(D175:D176)</f>
        <v>3362</v>
      </c>
      <c r="E177" s="47">
        <f>SUM(E175:E176)</f>
        <v>4.447089947089947</v>
      </c>
      <c r="F177" s="60">
        <v>2</v>
      </c>
    </row>
    <row r="181" spans="1:6" ht="15">
      <c r="A181" s="1"/>
      <c r="B181" s="5" t="s">
        <v>120</v>
      </c>
      <c r="C181" s="6"/>
      <c r="D181" s="7">
        <v>65</v>
      </c>
      <c r="E181" s="8" t="s">
        <v>0</v>
      </c>
      <c r="F181" s="1"/>
    </row>
    <row r="182" spans="1:6" ht="15">
      <c r="A182" s="1"/>
      <c r="B182" s="9"/>
      <c r="C182" s="1"/>
      <c r="D182" s="1"/>
      <c r="E182" s="1"/>
      <c r="F182" s="1"/>
    </row>
    <row r="183" spans="1:6" ht="29.25" customHeight="1">
      <c r="A183" s="77" t="s">
        <v>125</v>
      </c>
      <c r="B183" s="77"/>
      <c r="C183" s="77"/>
      <c r="D183" s="77"/>
      <c r="E183" s="77"/>
      <c r="F183" s="1"/>
    </row>
    <row r="184" spans="1:6" ht="15">
      <c r="A184" s="5"/>
      <c r="B184" s="5"/>
      <c r="C184" s="5"/>
      <c r="D184" s="5"/>
      <c r="E184" s="5"/>
      <c r="F184" s="1"/>
    </row>
    <row r="185" spans="1:6" ht="86.25" customHeight="1">
      <c r="A185" s="10"/>
      <c r="B185" s="11" t="s">
        <v>1</v>
      </c>
      <c r="C185" s="11" t="s">
        <v>2</v>
      </c>
      <c r="D185" s="11" t="s">
        <v>3</v>
      </c>
      <c r="E185" s="11" t="s">
        <v>4</v>
      </c>
      <c r="F185" s="1"/>
    </row>
    <row r="186" spans="1:7" ht="15">
      <c r="A186" s="78" t="s">
        <v>31</v>
      </c>
      <c r="B186" s="79"/>
      <c r="C186" s="80"/>
      <c r="D186" s="20">
        <f>SUM(D187:D188)</f>
        <v>538.2849753866266</v>
      </c>
      <c r="E186" s="66">
        <f>SUM(E187:E188)</f>
        <v>0.6901089428033674</v>
      </c>
      <c r="F186" s="23"/>
      <c r="G186" s="22"/>
    </row>
    <row r="187" spans="1:7" ht="15">
      <c r="A187" s="15">
        <v>1</v>
      </c>
      <c r="B187" s="10" t="s">
        <v>7</v>
      </c>
      <c r="C187" s="17" t="s">
        <v>8</v>
      </c>
      <c r="D187" s="18">
        <f>E187*$D$181*12</f>
        <v>492.4839665019456</v>
      </c>
      <c r="E187" s="74">
        <v>0.6313897006435201</v>
      </c>
      <c r="F187" s="21"/>
      <c r="G187" s="22"/>
    </row>
    <row r="188" spans="1:7" ht="30">
      <c r="A188" s="15">
        <v>2</v>
      </c>
      <c r="B188" s="16" t="s">
        <v>9</v>
      </c>
      <c r="C188" s="16" t="s">
        <v>10</v>
      </c>
      <c r="D188" s="18">
        <f>E188*$D$181*12</f>
        <v>45.80100888468095</v>
      </c>
      <c r="E188" s="74">
        <v>0.05871924215984737</v>
      </c>
      <c r="F188" s="21"/>
      <c r="G188" s="22"/>
    </row>
    <row r="189" spans="1:7" ht="15">
      <c r="A189" s="78" t="s">
        <v>123</v>
      </c>
      <c r="B189" s="81"/>
      <c r="C189" s="82"/>
      <c r="D189" s="25">
        <f>SUM(D190:D190)</f>
        <v>13.120024509202123</v>
      </c>
      <c r="E189" s="26">
        <f>SUM(E190:E190)</f>
        <v>0.016820544242566824</v>
      </c>
      <c r="F189" s="21"/>
      <c r="G189" s="22"/>
    </row>
    <row r="190" spans="1:6" ht="60.75" customHeight="1">
      <c r="A190" s="15">
        <v>3</v>
      </c>
      <c r="B190" s="16" t="s">
        <v>30</v>
      </c>
      <c r="C190" s="16" t="s">
        <v>5</v>
      </c>
      <c r="D190" s="18">
        <f>E190*12*$D$181</f>
        <v>13.120024509202123</v>
      </c>
      <c r="E190" s="74">
        <v>0.016820544242566824</v>
      </c>
      <c r="F190" s="1"/>
    </row>
    <row r="191" spans="1:9" ht="15">
      <c r="A191" s="84" t="s">
        <v>28</v>
      </c>
      <c r="B191" s="85"/>
      <c r="C191" s="85"/>
      <c r="D191" s="14">
        <f>SUM(D192:D193)</f>
        <v>201.75377761131776</v>
      </c>
      <c r="E191" s="67">
        <f>SUM(E192:E193)</f>
        <v>0.2586586892452792</v>
      </c>
      <c r="F191" s="1"/>
      <c r="G191" s="51"/>
      <c r="H191" s="51"/>
      <c r="I191" s="56"/>
    </row>
    <row r="192" spans="1:9" ht="60">
      <c r="A192" s="15">
        <v>4</v>
      </c>
      <c r="B192" s="16" t="s">
        <v>113</v>
      </c>
      <c r="C192" s="16" t="s">
        <v>5</v>
      </c>
      <c r="D192" s="18">
        <f>E192*12*$D$181</f>
        <v>43.1940764661448</v>
      </c>
      <c r="E192" s="74">
        <v>0.05537702111044205</v>
      </c>
      <c r="F192" s="1"/>
      <c r="G192" s="51"/>
      <c r="H192" s="51"/>
      <c r="I192" s="56"/>
    </row>
    <row r="193" spans="1:9" ht="60">
      <c r="A193" s="15">
        <v>5</v>
      </c>
      <c r="B193" s="16" t="s">
        <v>23</v>
      </c>
      <c r="C193" s="16" t="s">
        <v>32</v>
      </c>
      <c r="D193" s="18">
        <f>E193*12*$D$181</f>
        <v>158.55970114517297</v>
      </c>
      <c r="E193" s="68">
        <v>0.20328166813483714</v>
      </c>
      <c r="F193" s="51"/>
      <c r="G193" s="51"/>
      <c r="H193" s="51"/>
      <c r="I193" s="56"/>
    </row>
    <row r="194" spans="1:10" ht="15">
      <c r="A194" s="84" t="s">
        <v>29</v>
      </c>
      <c r="B194" s="84"/>
      <c r="C194" s="84"/>
      <c r="D194" s="26">
        <f>SUM(D195)</f>
        <v>84.11814275786956</v>
      </c>
      <c r="E194" s="26">
        <f>SUM(E195)</f>
        <v>0.10784377276649944</v>
      </c>
      <c r="F194" s="1"/>
      <c r="G194" s="51"/>
      <c r="H194" s="51"/>
      <c r="I194" s="51"/>
      <c r="J194" s="56"/>
    </row>
    <row r="195" spans="1:14" ht="15">
      <c r="A195" s="15">
        <v>6</v>
      </c>
      <c r="B195" s="16" t="s">
        <v>24</v>
      </c>
      <c r="C195" s="16" t="s">
        <v>11</v>
      </c>
      <c r="D195" s="18">
        <f>E195*12*$D$181</f>
        <v>84.11814275786956</v>
      </c>
      <c r="E195" s="27">
        <v>0.10784377276649944</v>
      </c>
      <c r="F195" s="1"/>
      <c r="G195" s="51"/>
      <c r="H195" s="51"/>
      <c r="I195" s="51"/>
      <c r="J195" s="51"/>
      <c r="K195" s="51"/>
      <c r="L195" s="51"/>
      <c r="M195" s="51"/>
      <c r="N195" s="56"/>
    </row>
    <row r="196" spans="1:6" ht="15">
      <c r="A196" s="11"/>
      <c r="B196" s="28" t="s">
        <v>12</v>
      </c>
      <c r="C196" s="28"/>
      <c r="D196" s="57">
        <f>D186+D189+D191+D194</f>
        <v>837.2769202650161</v>
      </c>
      <c r="E196" s="66">
        <f>E186+E189+E191+E194</f>
        <v>1.0734319490577129</v>
      </c>
      <c r="F196" s="8"/>
    </row>
    <row r="197" spans="1:6" ht="15">
      <c r="A197" s="30"/>
      <c r="B197" s="2"/>
      <c r="C197" s="31"/>
      <c r="D197" s="32"/>
      <c r="E197" s="63"/>
      <c r="F197" s="1"/>
    </row>
    <row r="198" spans="1:6" ht="15">
      <c r="A198" s="34"/>
      <c r="B198" s="34"/>
      <c r="C198" s="34"/>
      <c r="D198" s="34"/>
      <c r="E198" s="34"/>
      <c r="F198" s="35"/>
    </row>
    <row r="199" spans="1:6" ht="105">
      <c r="A199" s="13" t="s">
        <v>13</v>
      </c>
      <c r="B199" s="13" t="s">
        <v>20</v>
      </c>
      <c r="C199" s="13" t="s">
        <v>22</v>
      </c>
      <c r="D199" s="13" t="s">
        <v>14</v>
      </c>
      <c r="E199" s="13" t="s">
        <v>27</v>
      </c>
      <c r="F199" s="13" t="s">
        <v>15</v>
      </c>
    </row>
    <row r="200" spans="1:6" ht="15">
      <c r="A200" s="13">
        <v>1</v>
      </c>
      <c r="B200" s="48" t="s">
        <v>16</v>
      </c>
      <c r="C200" s="61" t="s">
        <v>49</v>
      </c>
      <c r="D200" s="59">
        <v>1390</v>
      </c>
      <c r="E200" s="36">
        <f>D200/12/$D$181</f>
        <v>1.782051282051282</v>
      </c>
      <c r="F200" s="13">
        <v>2</v>
      </c>
    </row>
    <row r="201" spans="1:6" ht="15">
      <c r="A201" s="13"/>
      <c r="B201" s="37" t="s">
        <v>21</v>
      </c>
      <c r="C201" s="12"/>
      <c r="D201" s="53">
        <f>SUM(D200:D200)</f>
        <v>1390</v>
      </c>
      <c r="E201" s="38">
        <f>SUM(E200:E200)</f>
        <v>1.782051282051282</v>
      </c>
      <c r="F201" s="39">
        <v>2</v>
      </c>
    </row>
    <row r="202" spans="1:6" ht="15">
      <c r="A202" s="30"/>
      <c r="B202" s="2"/>
      <c r="C202" s="40"/>
      <c r="D202" s="40"/>
      <c r="E202" s="40"/>
      <c r="F202" s="40"/>
    </row>
    <row r="203" spans="1:6" ht="15">
      <c r="A203" s="30"/>
      <c r="B203" s="2"/>
      <c r="C203" s="40"/>
      <c r="D203" s="40"/>
      <c r="E203" s="40"/>
      <c r="F203" s="40"/>
    </row>
    <row r="204" spans="1:6" ht="15">
      <c r="A204" s="30"/>
      <c r="B204" s="2"/>
      <c r="C204" s="40"/>
      <c r="D204" s="40"/>
      <c r="E204" s="40"/>
      <c r="F204" s="40"/>
    </row>
    <row r="205" spans="1:6" ht="29.25">
      <c r="A205" s="30"/>
      <c r="B205" s="2" t="s">
        <v>18</v>
      </c>
      <c r="C205" s="3">
        <f>D196+D201</f>
        <v>2227.276920265016</v>
      </c>
      <c r="D205" s="3"/>
      <c r="E205" s="3"/>
      <c r="F205" s="40"/>
    </row>
    <row r="206" spans="1:6" ht="15">
      <c r="A206" s="30"/>
      <c r="B206" s="2" t="s">
        <v>26</v>
      </c>
      <c r="C206" s="41">
        <f>E196+E201</f>
        <v>2.8554832311089946</v>
      </c>
      <c r="D206" s="40"/>
      <c r="E206" s="40"/>
      <c r="F206" s="40"/>
    </row>
    <row r="209" spans="1:6" ht="33" customHeight="1">
      <c r="A209" s="77" t="s">
        <v>126</v>
      </c>
      <c r="B209" s="77"/>
      <c r="C209" s="77"/>
      <c r="D209" s="77"/>
      <c r="E209" s="77"/>
      <c r="F209" s="77"/>
    </row>
    <row r="210" spans="1:6" ht="15">
      <c r="A210" s="5"/>
      <c r="B210" s="5"/>
      <c r="C210" s="5"/>
      <c r="D210" s="1"/>
      <c r="E210" s="1"/>
      <c r="F210" s="1"/>
    </row>
    <row r="211" spans="1:6" ht="85.5">
      <c r="A211" s="10"/>
      <c r="B211" s="11" t="s">
        <v>1</v>
      </c>
      <c r="C211" s="11" t="s">
        <v>2</v>
      </c>
      <c r="D211" s="11" t="s">
        <v>3</v>
      </c>
      <c r="E211" s="11" t="s">
        <v>4</v>
      </c>
      <c r="F211" s="1"/>
    </row>
    <row r="212" spans="1:5" ht="30" customHeight="1">
      <c r="A212" s="83" t="s">
        <v>127</v>
      </c>
      <c r="B212" s="83"/>
      <c r="C212" s="83"/>
      <c r="D212" s="20">
        <f>D213</f>
        <v>7.800000000000001</v>
      </c>
      <c r="E212" s="20">
        <f>E213</f>
        <v>0.01</v>
      </c>
    </row>
    <row r="213" spans="1:5" ht="30">
      <c r="A213" s="15">
        <v>1</v>
      </c>
      <c r="B213" s="42" t="s">
        <v>19</v>
      </c>
      <c r="C213" s="42" t="s">
        <v>25</v>
      </c>
      <c r="D213" s="18">
        <f>E213*$D$181*12</f>
        <v>7.800000000000001</v>
      </c>
      <c r="E213" s="43">
        <v>0.01</v>
      </c>
    </row>
    <row r="214" spans="1:5" ht="30" customHeight="1">
      <c r="A214" s="83" t="s">
        <v>124</v>
      </c>
      <c r="B214" s="83"/>
      <c r="C214" s="83"/>
      <c r="D214" s="20">
        <f>D215</f>
        <v>46.8</v>
      </c>
      <c r="E214" s="20">
        <f>E215</f>
        <v>0.06</v>
      </c>
    </row>
    <row r="215" spans="1:5" ht="15">
      <c r="A215" s="15">
        <v>2</v>
      </c>
      <c r="B215" s="44" t="s">
        <v>6</v>
      </c>
      <c r="C215" s="10" t="s">
        <v>25</v>
      </c>
      <c r="D215" s="18">
        <f>E215*$D$181*12</f>
        <v>46.8</v>
      </c>
      <c r="E215" s="19">
        <v>0.06</v>
      </c>
    </row>
    <row r="216" spans="1:6" ht="15">
      <c r="A216" s="11"/>
      <c r="B216" s="28" t="s">
        <v>12</v>
      </c>
      <c r="C216" s="28"/>
      <c r="D216" s="29">
        <f>D212+D214</f>
        <v>54.599999999999994</v>
      </c>
      <c r="E216" s="20">
        <f>E212+E214</f>
        <v>0.06999999999999999</v>
      </c>
      <c r="F216" s="8"/>
    </row>
    <row r="221" spans="1:6" ht="105">
      <c r="A221" s="13" t="s">
        <v>13</v>
      </c>
      <c r="B221" s="13" t="s">
        <v>20</v>
      </c>
      <c r="C221" s="13" t="s">
        <v>22</v>
      </c>
      <c r="D221" s="13" t="s">
        <v>14</v>
      </c>
      <c r="E221" s="13" t="s">
        <v>27</v>
      </c>
      <c r="F221" s="13" t="s">
        <v>15</v>
      </c>
    </row>
    <row r="222" spans="1:6" ht="15">
      <c r="A222" s="13">
        <v>1</v>
      </c>
      <c r="B222" s="10" t="s">
        <v>17</v>
      </c>
      <c r="C222" s="13" t="s">
        <v>37</v>
      </c>
      <c r="D222" s="13">
        <v>2012</v>
      </c>
      <c r="E222" s="49">
        <f>D222/12/$D$181</f>
        <v>2.579487179487179</v>
      </c>
      <c r="F222" s="13">
        <v>2</v>
      </c>
    </row>
    <row r="223" spans="1:6" ht="15">
      <c r="A223" s="45"/>
      <c r="B223" s="45" t="s">
        <v>21</v>
      </c>
      <c r="C223" s="45"/>
      <c r="D223" s="47">
        <f>SUM(D222:D222)</f>
        <v>2012</v>
      </c>
      <c r="E223" s="47">
        <f>SUM(E222:E222)</f>
        <v>2.579487179487179</v>
      </c>
      <c r="F223" s="60">
        <v>2</v>
      </c>
    </row>
    <row r="224" spans="1:6" ht="15">
      <c r="A224" s="70"/>
      <c r="B224" s="70"/>
      <c r="C224" s="70"/>
      <c r="D224" s="71"/>
      <c r="E224" s="71"/>
      <c r="F224" s="72"/>
    </row>
    <row r="226" spans="1:5" ht="33" customHeight="1">
      <c r="A226" s="75" t="s">
        <v>121</v>
      </c>
      <c r="B226" s="76"/>
      <c r="C226" s="3">
        <f>C25+C68+C114+C161+C205</f>
        <v>12145.042328536398</v>
      </c>
      <c r="D226" s="54"/>
      <c r="E226" s="54"/>
    </row>
  </sheetData>
  <mergeCells count="42">
    <mergeCell ref="A1:E1"/>
    <mergeCell ref="A5:E5"/>
    <mergeCell ref="A8:C8"/>
    <mergeCell ref="A11:C11"/>
    <mergeCell ref="A33:C33"/>
    <mergeCell ref="A13:C13"/>
    <mergeCell ref="A16:C16"/>
    <mergeCell ref="A28:F28"/>
    <mergeCell ref="A31:C31"/>
    <mergeCell ref="A77:C77"/>
    <mergeCell ref="A55:C55"/>
    <mergeCell ref="A58:C58"/>
    <mergeCell ref="A72:F72"/>
    <mergeCell ref="A75:C75"/>
    <mergeCell ref="A47:E47"/>
    <mergeCell ref="A50:C50"/>
    <mergeCell ref="A53:C53"/>
    <mergeCell ref="A122:C122"/>
    <mergeCell ref="A102:C102"/>
    <mergeCell ref="A105:C105"/>
    <mergeCell ref="A117:F117"/>
    <mergeCell ref="A120:C120"/>
    <mergeCell ref="A94:E94"/>
    <mergeCell ref="A97:C97"/>
    <mergeCell ref="A100:C100"/>
    <mergeCell ref="A169:C169"/>
    <mergeCell ref="A148:C148"/>
    <mergeCell ref="A151:C151"/>
    <mergeCell ref="A164:F164"/>
    <mergeCell ref="A167:C167"/>
    <mergeCell ref="A140:E140"/>
    <mergeCell ref="A143:C143"/>
    <mergeCell ref="A146:C146"/>
    <mergeCell ref="A183:E183"/>
    <mergeCell ref="A186:C186"/>
    <mergeCell ref="A189:C189"/>
    <mergeCell ref="A226:B226"/>
    <mergeCell ref="A214:C214"/>
    <mergeCell ref="A191:C191"/>
    <mergeCell ref="A194:C194"/>
    <mergeCell ref="A209:F209"/>
    <mergeCell ref="A212:C212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31">
      <selection activeCell="I12" sqref="I12"/>
    </sheetView>
  </sheetViews>
  <sheetFormatPr defaultColWidth="9.00390625" defaultRowHeight="12.75"/>
  <cols>
    <col min="1" max="1" width="3.125" style="4" customWidth="1"/>
    <col min="2" max="2" width="42.00390625" style="4" customWidth="1"/>
    <col min="3" max="3" width="16.75390625" style="4" customWidth="1"/>
    <col min="4" max="4" width="10.375" style="4" customWidth="1"/>
    <col min="5" max="5" width="11.875" style="4" customWidth="1"/>
    <col min="6" max="16384" width="9.125" style="4" customWidth="1"/>
  </cols>
  <sheetData>
    <row r="1" spans="1:6" ht="15">
      <c r="A1" s="77" t="s">
        <v>69</v>
      </c>
      <c r="B1" s="77"/>
      <c r="C1" s="77"/>
      <c r="D1" s="77"/>
      <c r="E1" s="77"/>
      <c r="F1" s="1"/>
    </row>
    <row r="2" spans="1:6" ht="15">
      <c r="A2" s="5"/>
      <c r="B2" s="5"/>
      <c r="C2" s="5"/>
      <c r="D2" s="5"/>
      <c r="E2" s="5"/>
      <c r="F2" s="1"/>
    </row>
    <row r="3" spans="1:6" ht="15">
      <c r="A3" s="1"/>
      <c r="B3" s="5" t="s">
        <v>122</v>
      </c>
      <c r="C3" s="6"/>
      <c r="D3" s="7">
        <v>21.4</v>
      </c>
      <c r="E3" s="8" t="s">
        <v>0</v>
      </c>
      <c r="F3" s="1"/>
    </row>
    <row r="4" spans="1:6" ht="15">
      <c r="A4" s="1"/>
      <c r="B4" s="9"/>
      <c r="C4" s="1"/>
      <c r="D4" s="1"/>
      <c r="E4" s="1"/>
      <c r="F4" s="1"/>
    </row>
    <row r="5" spans="1:6" ht="29.25" customHeight="1">
      <c r="A5" s="77" t="s">
        <v>125</v>
      </c>
      <c r="B5" s="77"/>
      <c r="C5" s="77"/>
      <c r="D5" s="77"/>
      <c r="E5" s="77"/>
      <c r="F5" s="1"/>
    </row>
    <row r="6" spans="1:6" ht="4.5" customHeight="1">
      <c r="A6" s="5"/>
      <c r="B6" s="5"/>
      <c r="C6" s="5"/>
      <c r="D6" s="5"/>
      <c r="E6" s="5"/>
      <c r="F6" s="1"/>
    </row>
    <row r="7" spans="1:6" ht="85.5" customHeight="1">
      <c r="A7" s="10"/>
      <c r="B7" s="11" t="s">
        <v>1</v>
      </c>
      <c r="C7" s="11" t="s">
        <v>2</v>
      </c>
      <c r="D7" s="11" t="s">
        <v>3</v>
      </c>
      <c r="E7" s="11" t="s">
        <v>4</v>
      </c>
      <c r="F7" s="1"/>
    </row>
    <row r="8" spans="1:7" ht="15">
      <c r="A8" s="78" t="s">
        <v>31</v>
      </c>
      <c r="B8" s="79"/>
      <c r="C8" s="80"/>
      <c r="D8" s="20">
        <f>SUM(D9:D10)</f>
        <v>403.7137315399699</v>
      </c>
      <c r="E8" s="20">
        <f>SUM(E9:E10)</f>
        <v>1.5720939701712224</v>
      </c>
      <c r="F8" s="23"/>
      <c r="G8" s="22"/>
    </row>
    <row r="9" spans="1:7" ht="15">
      <c r="A9" s="15">
        <v>1</v>
      </c>
      <c r="B9" s="10" t="s">
        <v>7</v>
      </c>
      <c r="C9" s="17" t="s">
        <v>8</v>
      </c>
      <c r="D9" s="18">
        <f>E9*$D$3*12</f>
        <v>369.3629748764592</v>
      </c>
      <c r="E9" s="50">
        <v>1.4383293414192337</v>
      </c>
      <c r="F9" s="21"/>
      <c r="G9" s="22"/>
    </row>
    <row r="10" spans="1:7" ht="30">
      <c r="A10" s="15">
        <v>2</v>
      </c>
      <c r="B10" s="16" t="s">
        <v>9</v>
      </c>
      <c r="C10" s="16" t="s">
        <v>10</v>
      </c>
      <c r="D10" s="18">
        <f>E10*$D$3*12</f>
        <v>34.35075666351071</v>
      </c>
      <c r="E10" s="50">
        <v>0.13376462875198875</v>
      </c>
      <c r="F10" s="21"/>
      <c r="G10" s="22"/>
    </row>
    <row r="11" spans="1:7" ht="28.5" customHeight="1">
      <c r="A11" s="78" t="s">
        <v>123</v>
      </c>
      <c r="B11" s="81"/>
      <c r="C11" s="82"/>
      <c r="D11" s="25">
        <f>SUM(D12:D12)</f>
        <v>12.245356208588644</v>
      </c>
      <c r="E11" s="25">
        <f>SUM(E12:E12)</f>
        <v>0.047684408911949555</v>
      </c>
      <c r="F11" s="21"/>
      <c r="G11" s="22"/>
    </row>
    <row r="12" spans="1:6" ht="62.25" customHeight="1">
      <c r="A12" s="15">
        <v>3</v>
      </c>
      <c r="B12" s="16" t="s">
        <v>30</v>
      </c>
      <c r="C12" s="16" t="s">
        <v>5</v>
      </c>
      <c r="D12" s="18">
        <f>E12*12*$D$3</f>
        <v>12.245356208588644</v>
      </c>
      <c r="E12" s="50">
        <v>0.047684408911949555</v>
      </c>
      <c r="F12" s="1"/>
    </row>
    <row r="13" spans="1:9" ht="15">
      <c r="A13" s="84" t="s">
        <v>28</v>
      </c>
      <c r="B13" s="85"/>
      <c r="C13" s="85"/>
      <c r="D13" s="14">
        <f>SUM(D14:D15)</f>
        <v>142.44376340195635</v>
      </c>
      <c r="E13" s="14">
        <f>SUM(E14:E15)</f>
        <v>0.5546875521883036</v>
      </c>
      <c r="F13" s="1"/>
      <c r="G13" s="51"/>
      <c r="H13" s="51"/>
      <c r="I13" s="56"/>
    </row>
    <row r="14" spans="1:9" ht="60">
      <c r="A14" s="15">
        <v>4</v>
      </c>
      <c r="B14" s="16" t="s">
        <v>113</v>
      </c>
      <c r="C14" s="16" t="s">
        <v>5</v>
      </c>
      <c r="D14" s="18">
        <f>E14*12*$D$3</f>
        <v>43.10660963608345</v>
      </c>
      <c r="E14" s="50">
        <v>0.16786062942400096</v>
      </c>
      <c r="F14" s="1"/>
      <c r="G14" s="51"/>
      <c r="H14" s="51"/>
      <c r="I14" s="56"/>
    </row>
    <row r="15" spans="1:9" ht="60">
      <c r="A15" s="15">
        <v>5</v>
      </c>
      <c r="B15" s="16" t="s">
        <v>23</v>
      </c>
      <c r="C15" s="16" t="s">
        <v>32</v>
      </c>
      <c r="D15" s="18">
        <f>E15*12*$D$3</f>
        <v>99.33715376587291</v>
      </c>
      <c r="E15" s="65">
        <v>0.38682692276430264</v>
      </c>
      <c r="F15" s="51"/>
      <c r="G15" s="51"/>
      <c r="H15" s="51"/>
      <c r="I15" s="56"/>
    </row>
    <row r="16" spans="1:10" ht="15">
      <c r="A16" s="84" t="s">
        <v>29</v>
      </c>
      <c r="B16" s="84"/>
      <c r="C16" s="84"/>
      <c r="D16" s="26">
        <f>SUM(D17)</f>
        <v>81.1465951378798</v>
      </c>
      <c r="E16" s="25">
        <f>SUM(E17)</f>
        <v>0.315991414088317</v>
      </c>
      <c r="F16" s="1"/>
      <c r="G16" s="51"/>
      <c r="H16" s="51"/>
      <c r="I16" s="51"/>
      <c r="J16" s="56"/>
    </row>
    <row r="17" spans="1:14" ht="15">
      <c r="A17" s="15">
        <v>6</v>
      </c>
      <c r="B17" s="16" t="s">
        <v>24</v>
      </c>
      <c r="C17" s="16" t="s">
        <v>11</v>
      </c>
      <c r="D17" s="18">
        <f>E17*12*$D$3</f>
        <v>81.1465951378798</v>
      </c>
      <c r="E17" s="24">
        <f>0.315791414088317+0.0002</f>
        <v>0.315991414088317</v>
      </c>
      <c r="F17" s="1"/>
      <c r="G17" s="51"/>
      <c r="H17" s="51"/>
      <c r="I17" s="51"/>
      <c r="J17" s="51"/>
      <c r="K17" s="51"/>
      <c r="L17" s="51"/>
      <c r="M17" s="51"/>
      <c r="N17" s="56"/>
    </row>
    <row r="18" spans="1:6" ht="15">
      <c r="A18" s="11"/>
      <c r="B18" s="28" t="s">
        <v>12</v>
      </c>
      <c r="C18" s="28"/>
      <c r="D18" s="57">
        <f>D8+D11+D13+D16</f>
        <v>639.5494462883946</v>
      </c>
      <c r="E18" s="20">
        <f>E8+E11+E13+E16</f>
        <v>2.4904573453597925</v>
      </c>
      <c r="F18" s="8"/>
    </row>
    <row r="19" spans="1:6" ht="15">
      <c r="A19" s="30"/>
      <c r="B19" s="2"/>
      <c r="C19" s="31"/>
      <c r="D19" s="32"/>
      <c r="E19" s="63"/>
      <c r="F19" s="1"/>
    </row>
    <row r="20" spans="1:6" ht="15">
      <c r="A20" s="34"/>
      <c r="B20" s="34"/>
      <c r="C20" s="34"/>
      <c r="D20" s="34"/>
      <c r="E20" s="34"/>
      <c r="F20" s="35"/>
    </row>
    <row r="21" spans="1:6" ht="105">
      <c r="A21" s="13" t="s">
        <v>13</v>
      </c>
      <c r="B21" s="13" t="s">
        <v>20</v>
      </c>
      <c r="C21" s="13" t="s">
        <v>22</v>
      </c>
      <c r="D21" s="13" t="s">
        <v>14</v>
      </c>
      <c r="E21" s="13" t="s">
        <v>27</v>
      </c>
      <c r="F21" s="13" t="s">
        <v>15</v>
      </c>
    </row>
    <row r="22" spans="1:6" ht="15">
      <c r="A22" s="13">
        <v>1</v>
      </c>
      <c r="B22" s="48" t="s">
        <v>16</v>
      </c>
      <c r="C22" s="61" t="s">
        <v>53</v>
      </c>
      <c r="D22" s="62">
        <v>486</v>
      </c>
      <c r="E22" s="36">
        <f>D22/12/$D$3</f>
        <v>1.8925233644859814</v>
      </c>
      <c r="F22" s="13">
        <v>2</v>
      </c>
    </row>
    <row r="23" spans="1:6" ht="15">
      <c r="A23" s="13"/>
      <c r="B23" s="37" t="s">
        <v>21</v>
      </c>
      <c r="C23" s="12"/>
      <c r="D23" s="53">
        <f>SUM(D22:D22)</f>
        <v>486</v>
      </c>
      <c r="E23" s="38">
        <f>SUM(E22:E22)</f>
        <v>1.8925233644859814</v>
      </c>
      <c r="F23" s="39">
        <v>2</v>
      </c>
    </row>
    <row r="24" spans="1:6" ht="15">
      <c r="A24" s="30"/>
      <c r="B24" s="2"/>
      <c r="C24" s="40"/>
      <c r="D24" s="40"/>
      <c r="E24" s="40"/>
      <c r="F24" s="40"/>
    </row>
    <row r="25" spans="1:6" ht="29.25">
      <c r="A25" s="30"/>
      <c r="B25" s="2" t="s">
        <v>18</v>
      </c>
      <c r="C25" s="3">
        <f>D18+D23</f>
        <v>1125.5494462883946</v>
      </c>
      <c r="D25" s="3"/>
      <c r="E25" s="3"/>
      <c r="F25" s="40"/>
    </row>
    <row r="26" spans="1:6" ht="15">
      <c r="A26" s="30"/>
      <c r="B26" s="2" t="s">
        <v>26</v>
      </c>
      <c r="C26" s="41">
        <f>E18+E23</f>
        <v>4.382980709845774</v>
      </c>
      <c r="D26" s="40"/>
      <c r="E26" s="40"/>
      <c r="F26" s="40"/>
    </row>
    <row r="28" spans="1:6" ht="33" customHeight="1">
      <c r="A28" s="77" t="s">
        <v>126</v>
      </c>
      <c r="B28" s="77"/>
      <c r="C28" s="77"/>
      <c r="D28" s="77"/>
      <c r="E28" s="77"/>
      <c r="F28" s="77"/>
    </row>
    <row r="29" spans="1:6" ht="15">
      <c r="A29" s="5"/>
      <c r="B29" s="5"/>
      <c r="C29" s="5"/>
      <c r="D29" s="1"/>
      <c r="E29" s="1"/>
      <c r="F29" s="1"/>
    </row>
    <row r="30" spans="1:6" ht="85.5">
      <c r="A30" s="10"/>
      <c r="B30" s="11" t="s">
        <v>1</v>
      </c>
      <c r="C30" s="11" t="s">
        <v>2</v>
      </c>
      <c r="D30" s="11" t="s">
        <v>3</v>
      </c>
      <c r="E30" s="11" t="s">
        <v>4</v>
      </c>
      <c r="F30" s="1"/>
    </row>
    <row r="31" spans="1:5" ht="15">
      <c r="A31" s="83" t="s">
        <v>127</v>
      </c>
      <c r="B31" s="83"/>
      <c r="C31" s="83"/>
      <c r="D31" s="20">
        <f>D32</f>
        <v>2.568</v>
      </c>
      <c r="E31" s="20">
        <f>E32</f>
        <v>0.01</v>
      </c>
    </row>
    <row r="32" spans="1:5" ht="30">
      <c r="A32" s="15">
        <v>1</v>
      </c>
      <c r="B32" s="42" t="s">
        <v>19</v>
      </c>
      <c r="C32" s="42" t="s">
        <v>25</v>
      </c>
      <c r="D32" s="18">
        <f>E32*$D$3*12</f>
        <v>2.568</v>
      </c>
      <c r="E32" s="43">
        <v>0.01</v>
      </c>
    </row>
    <row r="33" spans="1:5" ht="30" customHeight="1">
      <c r="A33" s="83" t="s">
        <v>124</v>
      </c>
      <c r="B33" s="83"/>
      <c r="C33" s="83"/>
      <c r="D33" s="20">
        <f>D34</f>
        <v>15.407999999999998</v>
      </c>
      <c r="E33" s="20">
        <f>E34</f>
        <v>0.06</v>
      </c>
    </row>
    <row r="34" spans="1:5" ht="15">
      <c r="A34" s="15">
        <v>2</v>
      </c>
      <c r="B34" s="44" t="s">
        <v>6</v>
      </c>
      <c r="C34" s="10" t="s">
        <v>25</v>
      </c>
      <c r="D34" s="18">
        <f>E34*$D$3*12</f>
        <v>15.407999999999998</v>
      </c>
      <c r="E34" s="19">
        <v>0.06</v>
      </c>
    </row>
    <row r="35" spans="1:6" ht="15">
      <c r="A35" s="11"/>
      <c r="B35" s="28" t="s">
        <v>12</v>
      </c>
      <c r="C35" s="28"/>
      <c r="D35" s="29">
        <f>D31+D33</f>
        <v>17.976</v>
      </c>
      <c r="E35" s="20">
        <f>E31+E33</f>
        <v>0.06999999999999999</v>
      </c>
      <c r="F35" s="8"/>
    </row>
    <row r="38" spans="1:6" ht="105">
      <c r="A38" s="13" t="s">
        <v>13</v>
      </c>
      <c r="B38" s="13" t="s">
        <v>20</v>
      </c>
      <c r="C38" s="13" t="s">
        <v>22</v>
      </c>
      <c r="D38" s="13" t="s">
        <v>14</v>
      </c>
      <c r="E38" s="13" t="s">
        <v>27</v>
      </c>
      <c r="F38" s="13" t="s">
        <v>15</v>
      </c>
    </row>
    <row r="39" spans="1:6" ht="15">
      <c r="A39" s="13">
        <v>1</v>
      </c>
      <c r="B39" s="10" t="s">
        <v>17</v>
      </c>
      <c r="C39" s="13" t="s">
        <v>36</v>
      </c>
      <c r="D39" s="13">
        <v>1006</v>
      </c>
      <c r="E39" s="49">
        <f>D39/12/$D$3</f>
        <v>3.9174454828660434</v>
      </c>
      <c r="F39" s="13">
        <v>2</v>
      </c>
    </row>
    <row r="40" spans="1:6" ht="15">
      <c r="A40" s="45"/>
      <c r="B40" s="45" t="s">
        <v>21</v>
      </c>
      <c r="C40" s="45"/>
      <c r="D40" s="47">
        <f>SUM(D39:D39)</f>
        <v>1006</v>
      </c>
      <c r="E40" s="47">
        <f>SUM(E39:E39)</f>
        <v>3.9174454828660434</v>
      </c>
      <c r="F40" s="60">
        <v>2</v>
      </c>
    </row>
    <row r="42" spans="1:5" ht="33" customHeight="1">
      <c r="A42" s="75" t="s">
        <v>102</v>
      </c>
      <c r="B42" s="76"/>
      <c r="C42" s="3">
        <f>C25</f>
        <v>1125.5494462883946</v>
      </c>
      <c r="D42" s="54"/>
      <c r="E42" s="54"/>
    </row>
  </sheetData>
  <mergeCells count="10">
    <mergeCell ref="A42:B42"/>
    <mergeCell ref="A1:E1"/>
    <mergeCell ref="A5:E5"/>
    <mergeCell ref="A8:C8"/>
    <mergeCell ref="A11:C11"/>
    <mergeCell ref="A33:C33"/>
    <mergeCell ref="A13:C13"/>
    <mergeCell ref="A16:C16"/>
    <mergeCell ref="A28:F28"/>
    <mergeCell ref="A31:C31"/>
  </mergeCells>
  <printOptions/>
  <pageMargins left="0.7874015748031497" right="0.2755905511811024" top="0.7874015748031497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37">
      <selection activeCell="I10" sqref="I10"/>
    </sheetView>
  </sheetViews>
  <sheetFormatPr defaultColWidth="9.00390625" defaultRowHeight="12.75"/>
  <cols>
    <col min="1" max="1" width="3.00390625" style="4" customWidth="1"/>
    <col min="2" max="2" width="41.875" style="4" customWidth="1"/>
    <col min="3" max="3" width="16.875" style="4" customWidth="1"/>
    <col min="4" max="4" width="10.375" style="4" customWidth="1"/>
    <col min="5" max="5" width="12.00390625" style="4" customWidth="1"/>
    <col min="6" max="6" width="9.00390625" style="4" customWidth="1"/>
    <col min="7" max="16384" width="9.125" style="4" customWidth="1"/>
  </cols>
  <sheetData>
    <row r="1" spans="1:6" ht="15">
      <c r="A1" s="77" t="s">
        <v>109</v>
      </c>
      <c r="B1" s="77"/>
      <c r="C1" s="77"/>
      <c r="D1" s="77"/>
      <c r="E1" s="77"/>
      <c r="F1" s="1"/>
    </row>
    <row r="2" spans="1:6" ht="15">
      <c r="A2" s="1"/>
      <c r="B2" s="5" t="s">
        <v>88</v>
      </c>
      <c r="C2" s="6"/>
      <c r="D2" s="7">
        <v>36.5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2" customHeight="1">
      <c r="A4" s="77" t="s">
        <v>125</v>
      </c>
      <c r="B4" s="77"/>
      <c r="C4" s="77"/>
      <c r="D4" s="77"/>
      <c r="E4" s="77"/>
      <c r="F4" s="1"/>
    </row>
    <row r="5" spans="1:6" ht="6" customHeight="1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538.2849753866263</v>
      </c>
      <c r="E7" s="20">
        <f>SUM(E8:E9)</f>
        <v>1.2289611310196948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492.48396650194525</v>
      </c>
      <c r="E8" s="50">
        <v>1.12439261758435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45.80100888468111</v>
      </c>
      <c r="E9" s="50">
        <v>0.104568513435345</v>
      </c>
      <c r="F9" s="21"/>
      <c r="G9" s="22"/>
    </row>
    <row r="10" spans="1:7" ht="29.25" customHeight="1">
      <c r="A10" s="78" t="s">
        <v>123</v>
      </c>
      <c r="B10" s="81"/>
      <c r="C10" s="82"/>
      <c r="D10" s="25">
        <f>SUM(D11:D11)</f>
        <v>13.120024509202102</v>
      </c>
      <c r="E10" s="25">
        <f>SUM(E11:E11)</f>
        <v>0.0299543938566258</v>
      </c>
      <c r="F10" s="21"/>
      <c r="G10" s="22"/>
    </row>
    <row r="11" spans="1:6" ht="62.25" customHeight="1">
      <c r="A11" s="15">
        <v>3</v>
      </c>
      <c r="B11" s="16" t="s">
        <v>30</v>
      </c>
      <c r="C11" s="16" t="s">
        <v>5</v>
      </c>
      <c r="D11" s="18">
        <f>E11*12*$D$2</f>
        <v>13.120024509202102</v>
      </c>
      <c r="E11" s="50">
        <v>0.0299543938566258</v>
      </c>
      <c r="F11" s="1"/>
    </row>
    <row r="12" spans="1:9" ht="15">
      <c r="A12" s="84" t="s">
        <v>28</v>
      </c>
      <c r="B12" s="85"/>
      <c r="C12" s="85"/>
      <c r="D12" s="14">
        <f>SUM(D13:D14)</f>
        <v>574.5740112900387</v>
      </c>
      <c r="E12" s="14">
        <f>SUM(E13:E14)</f>
        <v>1.3118128111644718</v>
      </c>
      <c r="F12" s="1"/>
      <c r="G12" s="51"/>
      <c r="H12" s="51"/>
      <c r="I12" s="56"/>
    </row>
    <row r="13" spans="1:9" ht="60">
      <c r="A13" s="15">
        <v>4</v>
      </c>
      <c r="B13" s="16" t="s">
        <v>91</v>
      </c>
      <c r="C13" s="16" t="s">
        <v>5</v>
      </c>
      <c r="D13" s="18">
        <f>E13*12*$D$2</f>
        <v>87.19786357067366</v>
      </c>
      <c r="E13" s="18">
        <f>0.0986166129364037+0.100465267361938</f>
        <v>0.1990818802983417</v>
      </c>
      <c r="F13" s="1"/>
      <c r="G13" s="51"/>
      <c r="H13" s="51"/>
      <c r="I13" s="56"/>
    </row>
    <row r="14" spans="1:9" ht="60">
      <c r="A14" s="15">
        <v>5</v>
      </c>
      <c r="B14" s="16" t="s">
        <v>23</v>
      </c>
      <c r="C14" s="16" t="s">
        <v>32</v>
      </c>
      <c r="D14" s="18">
        <f>E14*12*$D$2</f>
        <v>487.37614771936506</v>
      </c>
      <c r="E14" s="50">
        <f>1.00020781626613+0.1125231146</f>
        <v>1.1127309308661302</v>
      </c>
      <c r="F14" s="1"/>
      <c r="G14" s="51"/>
      <c r="H14" s="51"/>
      <c r="I14" s="56"/>
    </row>
    <row r="15" spans="1:9" ht="15">
      <c r="A15" s="84" t="s">
        <v>29</v>
      </c>
      <c r="B15" s="84"/>
      <c r="C15" s="84"/>
      <c r="D15" s="26">
        <f>SUM(D16)</f>
        <v>87.63286463314677</v>
      </c>
      <c r="E15" s="25">
        <f>SUM(E16)</f>
        <v>0.2000750334090109</v>
      </c>
      <c r="F15" s="1"/>
      <c r="G15" s="51"/>
      <c r="H15" s="51"/>
      <c r="I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87.63286463314677</v>
      </c>
      <c r="E16" s="24">
        <f>0.166849315068493+0.0332257183405179</f>
        <v>0.2000750334090109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1213.611875819014</v>
      </c>
      <c r="E17" s="20">
        <f>E7+E10+E12+E15</f>
        <v>2.770803369449803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13" t="s">
        <v>89</v>
      </c>
      <c r="D21" s="59">
        <v>695</v>
      </c>
      <c r="E21" s="36">
        <f>D21/12/$D$2</f>
        <v>1.5867579908675797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695</v>
      </c>
      <c r="E22" s="38">
        <f>SUM(E21:E21)</f>
        <v>1.5867579908675797</v>
      </c>
      <c r="F22" s="39"/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1908.611875819014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4.357561360317383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5.25" customHeight="1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4.38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4.38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26.28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26.28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30.66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55</v>
      </c>
      <c r="D38" s="13">
        <v>2515</v>
      </c>
      <c r="E38" s="49">
        <f>D38/12/$D$2</f>
        <v>5.742009132420091</v>
      </c>
      <c r="F38" s="13">
        <v>2</v>
      </c>
    </row>
    <row r="39" spans="1:6" ht="15">
      <c r="A39" s="45"/>
      <c r="B39" s="45" t="s">
        <v>21</v>
      </c>
      <c r="C39" s="45"/>
      <c r="D39" s="47">
        <f>SUM(D38:D38)</f>
        <v>2515</v>
      </c>
      <c r="E39" s="47">
        <f>SUM(E38:E38)</f>
        <v>5.742009132420091</v>
      </c>
      <c r="F39" s="60">
        <v>2</v>
      </c>
    </row>
    <row r="41" spans="1:5" ht="33" customHeight="1">
      <c r="A41" s="75" t="s">
        <v>93</v>
      </c>
      <c r="B41" s="76"/>
      <c r="C41" s="3">
        <f>C24</f>
        <v>1908.611875819014</v>
      </c>
      <c r="D41" s="54"/>
      <c r="E41" s="54"/>
    </row>
  </sheetData>
  <mergeCells count="10">
    <mergeCell ref="A41:B41"/>
    <mergeCell ref="A32:C32"/>
    <mergeCell ref="A12:C12"/>
    <mergeCell ref="A15:C15"/>
    <mergeCell ref="A27:F27"/>
    <mergeCell ref="A30:C30"/>
    <mergeCell ref="A1:E1"/>
    <mergeCell ref="A4:E4"/>
    <mergeCell ref="A7:C7"/>
    <mergeCell ref="A10:C1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6">
      <selection activeCell="A30" sqref="A1:G16384"/>
    </sheetView>
  </sheetViews>
  <sheetFormatPr defaultColWidth="9.00390625" defaultRowHeight="12.75"/>
  <cols>
    <col min="1" max="1" width="3.00390625" style="4" customWidth="1"/>
    <col min="2" max="2" width="41.875" style="4" customWidth="1"/>
    <col min="3" max="3" width="16.875" style="4" customWidth="1"/>
    <col min="4" max="4" width="10.375" style="4" customWidth="1"/>
    <col min="5" max="5" width="12.00390625" style="4" customWidth="1"/>
    <col min="6" max="6" width="9.00390625" style="4" customWidth="1"/>
    <col min="7" max="16384" width="9.125" style="4" customWidth="1"/>
  </cols>
  <sheetData>
    <row r="1" spans="1:6" ht="15">
      <c r="A1" s="77" t="s">
        <v>110</v>
      </c>
      <c r="B1" s="77"/>
      <c r="C1" s="77"/>
      <c r="D1" s="77"/>
      <c r="E1" s="77"/>
      <c r="F1" s="1"/>
    </row>
    <row r="2" spans="1:6" ht="15">
      <c r="A2" s="1"/>
      <c r="B2" s="5" t="s">
        <v>90</v>
      </c>
      <c r="C2" s="6"/>
      <c r="D2" s="7">
        <v>47.1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2" customHeight="1">
      <c r="A4" s="77" t="s">
        <v>125</v>
      </c>
      <c r="B4" s="77"/>
      <c r="C4" s="77"/>
      <c r="D4" s="77"/>
      <c r="E4" s="77"/>
      <c r="F4" s="1"/>
    </row>
    <row r="5" spans="1:6" ht="6" customHeight="1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403.71373153997</v>
      </c>
      <c r="E7" s="20">
        <f>SUM(E8:E9)</f>
        <v>0.7142847337932943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369.36297487645925</v>
      </c>
      <c r="E8" s="50">
        <v>0.653508448118293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34.35075666351074</v>
      </c>
      <c r="E9" s="50">
        <v>0.0607762856750013</v>
      </c>
      <c r="F9" s="21"/>
      <c r="G9" s="22"/>
    </row>
    <row r="10" spans="1:7" ht="29.25" customHeight="1">
      <c r="A10" s="78" t="s">
        <v>123</v>
      </c>
      <c r="B10" s="81"/>
      <c r="C10" s="82"/>
      <c r="D10" s="25">
        <f>SUM(D11:D11)</f>
        <v>13.120024509202132</v>
      </c>
      <c r="E10" s="25">
        <f>SUM(E11:E11)</f>
        <v>0.0232130653029054</v>
      </c>
      <c r="F10" s="21"/>
      <c r="G10" s="22"/>
    </row>
    <row r="11" spans="1:6" ht="62.25" customHeight="1">
      <c r="A11" s="15">
        <v>3</v>
      </c>
      <c r="B11" s="16" t="s">
        <v>30</v>
      </c>
      <c r="C11" s="16" t="s">
        <v>5</v>
      </c>
      <c r="D11" s="18">
        <f>E11*12*$D$2</f>
        <v>13.120024509202132</v>
      </c>
      <c r="E11" s="50">
        <v>0.0232130653029054</v>
      </c>
      <c r="F11" s="1"/>
    </row>
    <row r="12" spans="1:9" ht="15">
      <c r="A12" s="84" t="s">
        <v>28</v>
      </c>
      <c r="B12" s="85"/>
      <c r="C12" s="85"/>
      <c r="D12" s="14">
        <f>SUM(D13:D14)</f>
        <v>190.90105777728024</v>
      </c>
      <c r="E12" s="14">
        <f>SUM(E13:E14)</f>
        <v>0.3377584178649686</v>
      </c>
      <c r="F12" s="1"/>
      <c r="G12" s="51"/>
      <c r="H12" s="51"/>
      <c r="I12" s="56"/>
    </row>
    <row r="13" spans="1:9" ht="60">
      <c r="A13" s="15">
        <v>4</v>
      </c>
      <c r="B13" s="16" t="s">
        <v>91</v>
      </c>
      <c r="C13" s="16" t="s">
        <v>5</v>
      </c>
      <c r="D13" s="18">
        <f>E13*12*$D$2</f>
        <v>43.19407646614481</v>
      </c>
      <c r="E13" s="18">
        <v>0.0764226405982746</v>
      </c>
      <c r="F13" s="1"/>
      <c r="G13" s="51"/>
      <c r="H13" s="51"/>
      <c r="I13" s="56"/>
    </row>
    <row r="14" spans="1:9" ht="60">
      <c r="A14" s="15">
        <v>5</v>
      </c>
      <c r="B14" s="16" t="s">
        <v>23</v>
      </c>
      <c r="C14" s="16" t="s">
        <v>32</v>
      </c>
      <c r="D14" s="18">
        <f>E14*12*$D$2</f>
        <v>147.70698131113545</v>
      </c>
      <c r="E14" s="50">
        <f>0.148812662666694+0.1125231146</f>
        <v>0.261335777266694</v>
      </c>
      <c r="F14" s="1"/>
      <c r="G14" s="51"/>
      <c r="H14" s="51"/>
      <c r="I14" s="56"/>
    </row>
    <row r="15" spans="1:9" ht="15">
      <c r="A15" s="84" t="s">
        <v>29</v>
      </c>
      <c r="B15" s="84"/>
      <c r="C15" s="84"/>
      <c r="D15" s="26">
        <f>SUM(D16)</f>
        <v>81.78330051690571</v>
      </c>
      <c r="E15" s="25">
        <f>SUM(E16)</f>
        <v>0.1446979839294156</v>
      </c>
      <c r="F15" s="1"/>
      <c r="G15" s="51"/>
      <c r="H15" s="51"/>
      <c r="I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81.78330051690571</v>
      </c>
      <c r="E16" s="24">
        <f>0.129299363057325+0.0153986208720906</f>
        <v>0.1446979839294156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689.5181143433581</v>
      </c>
      <c r="E17" s="20">
        <f>E7+E10+E12+E15</f>
        <v>1.219954200890584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13" t="s">
        <v>87</v>
      </c>
      <c r="D21" s="59">
        <v>1043</v>
      </c>
      <c r="E21" s="36">
        <f>D21/12/$D$2</f>
        <v>1.8453644727530079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1043</v>
      </c>
      <c r="E22" s="38">
        <f>SUM(E21:E21)</f>
        <v>1.8453644727530079</v>
      </c>
      <c r="F22" s="39"/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1732.518114343358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3.065318673643592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5.25" customHeight="1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5.652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5.652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33.912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33.912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39.564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55</v>
      </c>
      <c r="D38" s="13">
        <v>2515</v>
      </c>
      <c r="E38" s="49">
        <f>D38/12/$D$2</f>
        <v>4.449752300070771</v>
      </c>
      <c r="F38" s="13">
        <v>2</v>
      </c>
    </row>
    <row r="39" spans="1:6" ht="15">
      <c r="A39" s="45"/>
      <c r="B39" s="45" t="s">
        <v>21</v>
      </c>
      <c r="C39" s="45"/>
      <c r="D39" s="47">
        <f>SUM(D38:D38)</f>
        <v>2515</v>
      </c>
      <c r="E39" s="47">
        <f>SUM(E38:E38)</f>
        <v>4.449752300070771</v>
      </c>
      <c r="F39" s="60">
        <v>2</v>
      </c>
    </row>
    <row r="41" spans="1:5" ht="33" customHeight="1">
      <c r="A41" s="75" t="s">
        <v>103</v>
      </c>
      <c r="B41" s="76"/>
      <c r="C41" s="3">
        <f>C24</f>
        <v>1732.518114343358</v>
      </c>
      <c r="D41" s="54"/>
      <c r="E41" s="54"/>
    </row>
  </sheetData>
  <mergeCells count="10">
    <mergeCell ref="A41:B41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9">
      <selection activeCell="A30" sqref="A1:G16384"/>
    </sheetView>
  </sheetViews>
  <sheetFormatPr defaultColWidth="9.00390625" defaultRowHeight="12.75"/>
  <cols>
    <col min="1" max="1" width="3.00390625" style="4" customWidth="1"/>
    <col min="2" max="2" width="41.875" style="4" customWidth="1"/>
    <col min="3" max="3" width="16.875" style="4" customWidth="1"/>
    <col min="4" max="4" width="10.375" style="4" customWidth="1"/>
    <col min="5" max="5" width="12.00390625" style="4" customWidth="1"/>
    <col min="6" max="16384" width="9.125" style="4" customWidth="1"/>
  </cols>
  <sheetData>
    <row r="1" spans="1:6" ht="15">
      <c r="A1" s="77" t="s">
        <v>107</v>
      </c>
      <c r="B1" s="77"/>
      <c r="C1" s="77"/>
      <c r="D1" s="77"/>
      <c r="E1" s="77"/>
      <c r="F1" s="1"/>
    </row>
    <row r="2" spans="1:6" ht="22.5" customHeight="1">
      <c r="A2" s="1"/>
      <c r="B2" s="5" t="s">
        <v>40</v>
      </c>
      <c r="C2" s="6"/>
      <c r="D2" s="7">
        <v>60.5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7.75" customHeight="1">
      <c r="A4" s="77" t="s">
        <v>125</v>
      </c>
      <c r="B4" s="77"/>
      <c r="C4" s="77"/>
      <c r="D4" s="77"/>
      <c r="E4" s="77"/>
      <c r="F4" s="1"/>
    </row>
    <row r="5" spans="1:6" ht="15">
      <c r="A5" s="5"/>
      <c r="B5" s="5"/>
      <c r="C5" s="5"/>
      <c r="D5" s="5"/>
      <c r="E5" s="5"/>
      <c r="F5" s="1"/>
    </row>
    <row r="6" spans="1:6" ht="87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807.4274630799399</v>
      </c>
      <c r="E7" s="20">
        <f>SUM(E8:E9)</f>
        <v>1.1121590400550136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738.7259497529185</v>
      </c>
      <c r="E8" s="50">
        <v>1.0175288564089786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68.70151332702142</v>
      </c>
      <c r="E9" s="50">
        <v>0.094630183646035</v>
      </c>
      <c r="F9" s="21"/>
      <c r="G9" s="22"/>
    </row>
    <row r="10" spans="1:7" ht="15" customHeight="1">
      <c r="A10" s="78" t="s">
        <v>123</v>
      </c>
      <c r="B10" s="81"/>
      <c r="C10" s="82"/>
      <c r="D10" s="25">
        <f>SUM(D11:D11)</f>
        <v>12.245356208588644</v>
      </c>
      <c r="E10" s="25">
        <f>SUM(E11:E11)</f>
        <v>0.016866881830011907</v>
      </c>
      <c r="F10" s="21"/>
      <c r="G10" s="22"/>
    </row>
    <row r="11" spans="1:6" ht="60.75" customHeight="1">
      <c r="A11" s="15">
        <v>3</v>
      </c>
      <c r="B11" s="16" t="s">
        <v>30</v>
      </c>
      <c r="C11" s="16" t="s">
        <v>5</v>
      </c>
      <c r="D11" s="18">
        <f>E11*12*$D$2</f>
        <v>12.245356208588644</v>
      </c>
      <c r="E11" s="50">
        <v>0.016866881830011907</v>
      </c>
      <c r="F11" s="1"/>
    </row>
    <row r="12" spans="1:9" ht="15">
      <c r="A12" s="84" t="s">
        <v>28</v>
      </c>
      <c r="B12" s="85"/>
      <c r="C12" s="85"/>
      <c r="D12" s="14">
        <f>SUM(D13:D14)</f>
        <v>440.0860709438714</v>
      </c>
      <c r="E12" s="14">
        <f>SUM(E13:E14)</f>
        <v>0.6061791610797127</v>
      </c>
      <c r="F12" s="1"/>
      <c r="G12" s="51"/>
      <c r="H12" s="51"/>
      <c r="I12" s="56"/>
    </row>
    <row r="13" spans="1:9" ht="60">
      <c r="A13" s="15">
        <v>4</v>
      </c>
      <c r="B13" s="16" t="s">
        <v>38</v>
      </c>
      <c r="C13" s="16" t="s">
        <v>5</v>
      </c>
      <c r="D13" s="18">
        <f>E13*12*$D$2</f>
        <v>87.11039674061239</v>
      </c>
      <c r="E13" s="18">
        <v>0.11998677236998953</v>
      </c>
      <c r="F13" s="1"/>
      <c r="G13" s="51"/>
      <c r="H13" s="51"/>
      <c r="I13" s="56"/>
    </row>
    <row r="14" spans="1:9" ht="75">
      <c r="A14" s="15">
        <v>5</v>
      </c>
      <c r="B14" s="16" t="s">
        <v>23</v>
      </c>
      <c r="C14" s="16" t="s">
        <v>39</v>
      </c>
      <c r="D14" s="18">
        <f>E14*12*$D$2</f>
        <v>352.975674203259</v>
      </c>
      <c r="E14" s="50">
        <v>0.4861923887097232</v>
      </c>
      <c r="F14" s="1"/>
      <c r="G14" s="51"/>
      <c r="H14" s="51"/>
      <c r="I14" s="56"/>
    </row>
    <row r="15" spans="1:9" ht="15">
      <c r="A15" s="84" t="s">
        <v>29</v>
      </c>
      <c r="B15" s="84"/>
      <c r="C15" s="84"/>
      <c r="D15" s="26">
        <f>SUM(D16)</f>
        <v>90.64124142053659</v>
      </c>
      <c r="E15" s="25">
        <f>SUM(E16)</f>
        <v>0.12485019479412753</v>
      </c>
      <c r="F15" s="1"/>
      <c r="G15" s="51"/>
      <c r="H15" s="51"/>
      <c r="I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90.64124142053659</v>
      </c>
      <c r="E16" s="24">
        <v>0.12485019479412753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1350.4001316529366</v>
      </c>
      <c r="E17" s="20">
        <f>E7+E10+E12+E15</f>
        <v>1.860055277758866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13" t="s">
        <v>41</v>
      </c>
      <c r="D21" s="59">
        <v>1390</v>
      </c>
      <c r="E21" s="36">
        <f>D21/12/$D$2</f>
        <v>1.9146005509641872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1390</v>
      </c>
      <c r="E22" s="38">
        <f>SUM(E21:E21)</f>
        <v>1.9146005509641872</v>
      </c>
      <c r="F22" s="39"/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2740.4001316529366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3.774655828723053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9" customHeight="1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7.26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7.26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43.56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43.56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50.82</v>
      </c>
      <c r="E34" s="20">
        <f>E30+E32</f>
        <v>0.06999999999999999</v>
      </c>
      <c r="F34" s="8"/>
    </row>
    <row r="36" ht="4.5" customHeight="1"/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55</v>
      </c>
      <c r="D38" s="13">
        <v>2515</v>
      </c>
      <c r="E38" s="49">
        <f>D38/12/$D$2</f>
        <v>3.4641873278236917</v>
      </c>
      <c r="F38" s="13">
        <v>2</v>
      </c>
    </row>
    <row r="39" spans="1:6" ht="15">
      <c r="A39" s="13">
        <v>2</v>
      </c>
      <c r="B39" s="10" t="s">
        <v>54</v>
      </c>
      <c r="C39" s="13" t="s">
        <v>48</v>
      </c>
      <c r="D39" s="13">
        <v>675</v>
      </c>
      <c r="E39" s="49">
        <f>D39/12/$D$2</f>
        <v>0.9297520661157025</v>
      </c>
      <c r="F39" s="13">
        <v>2</v>
      </c>
    </row>
    <row r="40" spans="1:6" ht="15">
      <c r="A40" s="45"/>
      <c r="B40" s="45" t="s">
        <v>21</v>
      </c>
      <c r="C40" s="45"/>
      <c r="D40" s="47">
        <f>SUM(D38:D39)</f>
        <v>3190</v>
      </c>
      <c r="E40" s="47">
        <f>SUM(E38:E39)</f>
        <v>4.3939393939393945</v>
      </c>
      <c r="F40" s="60">
        <v>2</v>
      </c>
    </row>
    <row r="42" spans="4:5" ht="15">
      <c r="D42" s="54"/>
      <c r="E42" s="54"/>
    </row>
    <row r="43" spans="1:6" ht="15">
      <c r="A43" s="77"/>
      <c r="B43" s="77"/>
      <c r="C43" s="77"/>
      <c r="D43" s="77"/>
      <c r="E43" s="77"/>
      <c r="F43" s="1"/>
    </row>
    <row r="44" spans="1:6" ht="15">
      <c r="A44" s="1"/>
      <c r="B44" s="5" t="s">
        <v>70</v>
      </c>
      <c r="C44" s="6"/>
      <c r="D44" s="7">
        <v>40.9</v>
      </c>
      <c r="E44" s="8" t="s">
        <v>0</v>
      </c>
      <c r="F44" s="1"/>
    </row>
    <row r="45" spans="1:6" ht="15">
      <c r="A45" s="1"/>
      <c r="B45" s="9"/>
      <c r="C45" s="1"/>
      <c r="D45" s="1"/>
      <c r="E45" s="1"/>
      <c r="F45" s="1"/>
    </row>
    <row r="46" spans="1:6" ht="29.25" customHeight="1">
      <c r="A46" s="77" t="s">
        <v>125</v>
      </c>
      <c r="B46" s="77"/>
      <c r="C46" s="77"/>
      <c r="D46" s="77"/>
      <c r="E46" s="77"/>
      <c r="F46" s="1"/>
    </row>
    <row r="47" spans="1:6" ht="15">
      <c r="A47" s="5"/>
      <c r="B47" s="5"/>
      <c r="C47" s="5"/>
      <c r="D47" s="5"/>
      <c r="E47" s="5"/>
      <c r="F47" s="1"/>
    </row>
    <row r="48" spans="1:6" ht="87" customHeigh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"/>
    </row>
    <row r="49" spans="1:7" ht="15">
      <c r="A49" s="78" t="s">
        <v>31</v>
      </c>
      <c r="B49" s="79"/>
      <c r="C49" s="80"/>
      <c r="D49" s="20">
        <f>SUM(D50:D51)</f>
        <v>269.14248769331334</v>
      </c>
      <c r="E49" s="20">
        <f>SUM(E50:E51)</f>
        <v>0.548375076799742</v>
      </c>
      <c r="F49" s="23"/>
      <c r="G49" s="22"/>
    </row>
    <row r="50" spans="1:7" ht="15">
      <c r="A50" s="15">
        <v>1</v>
      </c>
      <c r="B50" s="10" t="s">
        <v>7</v>
      </c>
      <c r="C50" s="17" t="s">
        <v>8</v>
      </c>
      <c r="D50" s="18">
        <f>E50*$D$44*12</f>
        <v>246.24198325097285</v>
      </c>
      <c r="E50" s="50">
        <v>0.5017155322961957</v>
      </c>
      <c r="F50" s="21"/>
      <c r="G50" s="22"/>
    </row>
    <row r="51" spans="1:7" ht="30">
      <c r="A51" s="15">
        <v>2</v>
      </c>
      <c r="B51" s="16" t="s">
        <v>9</v>
      </c>
      <c r="C51" s="16" t="s">
        <v>10</v>
      </c>
      <c r="D51" s="18">
        <f>E51*$D$44*12</f>
        <v>22.900504442340477</v>
      </c>
      <c r="E51" s="50">
        <v>0.0466595445035462</v>
      </c>
      <c r="F51" s="21"/>
      <c r="G51" s="22"/>
    </row>
    <row r="52" spans="1:7" ht="15" customHeight="1">
      <c r="A52" s="78" t="s">
        <v>123</v>
      </c>
      <c r="B52" s="81"/>
      <c r="C52" s="82"/>
      <c r="D52" s="25">
        <f>SUM(D53:D53)</f>
        <v>13.120024509202123</v>
      </c>
      <c r="E52" s="25">
        <f>SUM(E53:E53)</f>
        <v>0.026731916277917937</v>
      </c>
      <c r="F52" s="21"/>
      <c r="G52" s="22"/>
    </row>
    <row r="53" spans="1:6" ht="60.75" customHeight="1">
      <c r="A53" s="15">
        <v>3</v>
      </c>
      <c r="B53" s="16" t="s">
        <v>30</v>
      </c>
      <c r="C53" s="16" t="s">
        <v>5</v>
      </c>
      <c r="D53" s="18">
        <f>E53*12*$D$44</f>
        <v>13.120024509202123</v>
      </c>
      <c r="E53" s="50">
        <v>0.026731916277917937</v>
      </c>
      <c r="F53" s="1"/>
    </row>
    <row r="54" spans="1:9" ht="15">
      <c r="A54" s="84" t="s">
        <v>28</v>
      </c>
      <c r="B54" s="85"/>
      <c r="C54" s="85"/>
      <c r="D54" s="14">
        <f>SUM(D55:D56)</f>
        <v>414.36410244547295</v>
      </c>
      <c r="E54" s="14">
        <f>SUM(E55:E56)</f>
        <v>0.844262637419464</v>
      </c>
      <c r="F54" s="1"/>
      <c r="G54" s="51"/>
      <c r="H54" s="51"/>
      <c r="I54" s="56"/>
    </row>
    <row r="55" spans="1:9" ht="60">
      <c r="A55" s="15">
        <v>4</v>
      </c>
      <c r="B55" s="16" t="s">
        <v>38</v>
      </c>
      <c r="C55" s="16" t="s">
        <v>5</v>
      </c>
      <c r="D55" s="18">
        <f>E55*12*$D$44</f>
        <v>87.85386479613389</v>
      </c>
      <c r="E55" s="18">
        <v>0.1790013545153502</v>
      </c>
      <c r="F55" s="1"/>
      <c r="G55" s="51"/>
      <c r="H55" s="51"/>
      <c r="I55" s="56"/>
    </row>
    <row r="56" spans="1:9" ht="75">
      <c r="A56" s="15">
        <v>5</v>
      </c>
      <c r="B56" s="16" t="s">
        <v>23</v>
      </c>
      <c r="C56" s="16" t="s">
        <v>39</v>
      </c>
      <c r="D56" s="18">
        <f>E56*12*$D$44</f>
        <v>326.51023764933905</v>
      </c>
      <c r="E56" s="50">
        <v>0.6652612829041138</v>
      </c>
      <c r="F56" s="1"/>
      <c r="G56" s="51"/>
      <c r="H56" s="51"/>
      <c r="I56" s="56"/>
    </row>
    <row r="57" spans="1:9" ht="15">
      <c r="A57" s="84" t="s">
        <v>29</v>
      </c>
      <c r="B57" s="84"/>
      <c r="C57" s="84"/>
      <c r="D57" s="26">
        <f>SUM(D58)</f>
        <v>81.87925526832065</v>
      </c>
      <c r="E57" s="25">
        <f>SUM(E58)</f>
        <v>0.16682814846846097</v>
      </c>
      <c r="F57" s="1"/>
      <c r="G57" s="51"/>
      <c r="H57" s="51"/>
      <c r="I57" s="56"/>
    </row>
    <row r="58" spans="1:9" ht="15">
      <c r="A58" s="15">
        <v>6</v>
      </c>
      <c r="B58" s="16" t="s">
        <v>24</v>
      </c>
      <c r="C58" s="16" t="s">
        <v>11</v>
      </c>
      <c r="D58" s="18">
        <f>E58*12*$D$44</f>
        <v>81.87925526832065</v>
      </c>
      <c r="E58" s="24">
        <v>0.16682814846846097</v>
      </c>
      <c r="F58" s="1"/>
      <c r="G58" s="51"/>
      <c r="H58" s="51"/>
      <c r="I58" s="56"/>
    </row>
    <row r="59" spans="1:6" ht="15">
      <c r="A59" s="11"/>
      <c r="B59" s="28" t="s">
        <v>12</v>
      </c>
      <c r="C59" s="28"/>
      <c r="D59" s="57">
        <f>D49+D52+D54+D57</f>
        <v>778.505869916309</v>
      </c>
      <c r="E59" s="20">
        <f>E49+E52+E54+E57</f>
        <v>1.586197778965585</v>
      </c>
      <c r="F59" s="8"/>
    </row>
    <row r="60" spans="1:6" ht="15">
      <c r="A60" s="30"/>
      <c r="B60" s="2"/>
      <c r="C60" s="31"/>
      <c r="D60" s="32"/>
      <c r="E60" s="33"/>
      <c r="F60" s="1"/>
    </row>
    <row r="61" spans="1:6" ht="15">
      <c r="A61" s="34"/>
      <c r="B61" s="34"/>
      <c r="C61" s="34"/>
      <c r="D61" s="34"/>
      <c r="E61" s="34"/>
      <c r="F61" s="35"/>
    </row>
    <row r="62" spans="1:6" ht="105">
      <c r="A62" s="13" t="s">
        <v>13</v>
      </c>
      <c r="B62" s="13" t="s">
        <v>20</v>
      </c>
      <c r="C62" s="13" t="s">
        <v>22</v>
      </c>
      <c r="D62" s="13" t="s">
        <v>14</v>
      </c>
      <c r="E62" s="13" t="s">
        <v>27</v>
      </c>
      <c r="F62" s="13" t="s">
        <v>15</v>
      </c>
    </row>
    <row r="63" spans="1:6" ht="15">
      <c r="A63" s="13">
        <v>1</v>
      </c>
      <c r="B63" s="48" t="s">
        <v>16</v>
      </c>
      <c r="C63" s="61" t="s">
        <v>42</v>
      </c>
      <c r="D63" s="59">
        <v>695</v>
      </c>
      <c r="E63" s="36">
        <f>D63/12/$D$44</f>
        <v>1.4160554197229014</v>
      </c>
      <c r="F63" s="13">
        <v>2</v>
      </c>
    </row>
    <row r="64" spans="1:6" ht="15">
      <c r="A64" s="13"/>
      <c r="B64" s="37" t="s">
        <v>21</v>
      </c>
      <c r="C64" s="12"/>
      <c r="D64" s="53">
        <f>SUM(D63:D63)</f>
        <v>695</v>
      </c>
      <c r="E64" s="38">
        <f>SUM(E63:E63)</f>
        <v>1.4160554197229014</v>
      </c>
      <c r="F64" s="39">
        <v>2</v>
      </c>
    </row>
    <row r="65" spans="1:6" ht="15">
      <c r="A65" s="30"/>
      <c r="B65" s="2"/>
      <c r="C65" s="40"/>
      <c r="D65" s="40"/>
      <c r="E65" s="40"/>
      <c r="F65" s="40"/>
    </row>
    <row r="66" spans="1:6" ht="29.25">
      <c r="A66" s="30"/>
      <c r="B66" s="2" t="s">
        <v>18</v>
      </c>
      <c r="C66" s="3">
        <f>D59+D64</f>
        <v>1473.5058699163092</v>
      </c>
      <c r="D66" s="3"/>
      <c r="E66" s="3"/>
      <c r="F66" s="40"/>
    </row>
    <row r="67" spans="1:6" ht="15">
      <c r="A67" s="30"/>
      <c r="B67" s="2" t="s">
        <v>26</v>
      </c>
      <c r="C67" s="41">
        <f>E59+E64</f>
        <v>3.0022531986884866</v>
      </c>
      <c r="D67" s="40"/>
      <c r="E67" s="40"/>
      <c r="F67" s="40"/>
    </row>
    <row r="69" spans="1:6" ht="33" customHeight="1">
      <c r="A69" s="77" t="s">
        <v>126</v>
      </c>
      <c r="B69" s="77"/>
      <c r="C69" s="77"/>
      <c r="D69" s="77"/>
      <c r="E69" s="77"/>
      <c r="F69" s="77"/>
    </row>
    <row r="70" spans="1:6" ht="15">
      <c r="A70" s="5"/>
      <c r="B70" s="5"/>
      <c r="C70" s="5"/>
      <c r="D70" s="1"/>
      <c r="E70" s="1"/>
      <c r="F70" s="1"/>
    </row>
    <row r="71" spans="1:6" ht="85.5">
      <c r="A71" s="10"/>
      <c r="B71" s="11" t="s">
        <v>1</v>
      </c>
      <c r="C71" s="11" t="s">
        <v>2</v>
      </c>
      <c r="D71" s="11" t="s">
        <v>3</v>
      </c>
      <c r="E71" s="11" t="s">
        <v>4</v>
      </c>
      <c r="F71" s="1"/>
    </row>
    <row r="72" spans="1:5" ht="30" customHeight="1">
      <c r="A72" s="83" t="s">
        <v>127</v>
      </c>
      <c r="B72" s="83"/>
      <c r="C72" s="83"/>
      <c r="D72" s="20">
        <f>D73</f>
        <v>4.9079999999999995</v>
      </c>
      <c r="E72" s="20">
        <f>E73</f>
        <v>0.01</v>
      </c>
    </row>
    <row r="73" spans="1:5" ht="30">
      <c r="A73" s="15">
        <v>1</v>
      </c>
      <c r="B73" s="42" t="s">
        <v>19</v>
      </c>
      <c r="C73" s="42" t="s">
        <v>25</v>
      </c>
      <c r="D73" s="18">
        <f>E73*$D$44*12</f>
        <v>4.9079999999999995</v>
      </c>
      <c r="E73" s="43">
        <v>0.01</v>
      </c>
    </row>
    <row r="74" spans="1:5" ht="30" customHeight="1">
      <c r="A74" s="83" t="s">
        <v>124</v>
      </c>
      <c r="B74" s="83"/>
      <c r="C74" s="83"/>
      <c r="D74" s="20">
        <f>D75</f>
        <v>29.447999999999997</v>
      </c>
      <c r="E74" s="20">
        <f>E75</f>
        <v>0.06</v>
      </c>
    </row>
    <row r="75" spans="1:5" ht="15">
      <c r="A75" s="15">
        <v>2</v>
      </c>
      <c r="B75" s="44" t="s">
        <v>6</v>
      </c>
      <c r="C75" s="10" t="s">
        <v>25</v>
      </c>
      <c r="D75" s="18">
        <f>E75*$D$44*12</f>
        <v>29.447999999999997</v>
      </c>
      <c r="E75" s="19">
        <v>0.06</v>
      </c>
    </row>
    <row r="76" spans="1:6" ht="15">
      <c r="A76" s="11"/>
      <c r="B76" s="28" t="s">
        <v>12</v>
      </c>
      <c r="C76" s="28"/>
      <c r="D76" s="29">
        <f>D72+D74</f>
        <v>34.355999999999995</v>
      </c>
      <c r="E76" s="20">
        <f>E72+E74</f>
        <v>0.06999999999999999</v>
      </c>
      <c r="F76" s="8"/>
    </row>
    <row r="77" ht="66.75" customHeight="1"/>
    <row r="79" spans="1:6" ht="105">
      <c r="A79" s="13" t="s">
        <v>13</v>
      </c>
      <c r="B79" s="13" t="s">
        <v>20</v>
      </c>
      <c r="C79" s="13" t="s">
        <v>22</v>
      </c>
      <c r="D79" s="13" t="s">
        <v>14</v>
      </c>
      <c r="E79" s="13" t="s">
        <v>27</v>
      </c>
      <c r="F79" s="13" t="s">
        <v>15</v>
      </c>
    </row>
    <row r="80" spans="1:6" ht="15">
      <c r="A80" s="13">
        <v>1</v>
      </c>
      <c r="B80" s="10" t="s">
        <v>17</v>
      </c>
      <c r="C80" s="13" t="s">
        <v>35</v>
      </c>
      <c r="D80" s="13">
        <v>1509</v>
      </c>
      <c r="E80" s="49">
        <f>D80/12/$D$44</f>
        <v>3.0745721271393642</v>
      </c>
      <c r="F80" s="13">
        <v>2</v>
      </c>
    </row>
    <row r="81" spans="1:6" ht="15">
      <c r="A81" s="13">
        <v>2</v>
      </c>
      <c r="B81" s="10" t="s">
        <v>54</v>
      </c>
      <c r="C81" s="13" t="s">
        <v>48</v>
      </c>
      <c r="D81" s="13">
        <v>675</v>
      </c>
      <c r="E81" s="49">
        <f>D81/12/$D$44</f>
        <v>1.3753056234718828</v>
      </c>
      <c r="F81" s="13">
        <v>2</v>
      </c>
    </row>
    <row r="82" spans="1:6" ht="15">
      <c r="A82" s="45"/>
      <c r="B82" s="45" t="s">
        <v>21</v>
      </c>
      <c r="C82" s="45"/>
      <c r="D82" s="47">
        <f>SUM(D80:D81)</f>
        <v>2184</v>
      </c>
      <c r="E82" s="47">
        <f>SUM(E80:E81)</f>
        <v>4.449877750611247</v>
      </c>
      <c r="F82" s="60">
        <v>2</v>
      </c>
    </row>
    <row r="83" spans="1:6" ht="15">
      <c r="A83" s="70"/>
      <c r="B83" s="70"/>
      <c r="C83" s="70"/>
      <c r="D83" s="71"/>
      <c r="E83" s="71"/>
      <c r="F83" s="72"/>
    </row>
    <row r="85" spans="1:5" ht="30.75" customHeight="1">
      <c r="A85" s="75" t="s">
        <v>106</v>
      </c>
      <c r="B85" s="76"/>
      <c r="C85" s="3">
        <f>C24+C66</f>
        <v>4213.906001569246</v>
      </c>
      <c r="D85" s="69"/>
      <c r="E85" s="54"/>
    </row>
  </sheetData>
  <mergeCells count="19">
    <mergeCell ref="A32:C32"/>
    <mergeCell ref="A12:C12"/>
    <mergeCell ref="A15:C15"/>
    <mergeCell ref="A27:F27"/>
    <mergeCell ref="A30:C30"/>
    <mergeCell ref="A1:E1"/>
    <mergeCell ref="A4:E4"/>
    <mergeCell ref="A7:C7"/>
    <mergeCell ref="A10:C10"/>
    <mergeCell ref="A43:E43"/>
    <mergeCell ref="A46:E46"/>
    <mergeCell ref="A49:C49"/>
    <mergeCell ref="A52:C52"/>
    <mergeCell ref="A85:B85"/>
    <mergeCell ref="A74:C74"/>
    <mergeCell ref="A54:C54"/>
    <mergeCell ref="A57:C57"/>
    <mergeCell ref="A69:F69"/>
    <mergeCell ref="A72:C72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29">
      <selection activeCell="A30" sqref="A1:G16384"/>
    </sheetView>
  </sheetViews>
  <sheetFormatPr defaultColWidth="9.00390625" defaultRowHeight="12.75"/>
  <cols>
    <col min="1" max="1" width="2.875" style="4" customWidth="1"/>
    <col min="2" max="2" width="41.875" style="4" customWidth="1"/>
    <col min="3" max="3" width="16.625" style="4" customWidth="1"/>
    <col min="4" max="4" width="11.00390625" style="4" customWidth="1"/>
    <col min="5" max="5" width="11.875" style="4" customWidth="1"/>
    <col min="6" max="16384" width="9.125" style="4" customWidth="1"/>
  </cols>
  <sheetData>
    <row r="1" spans="1:6" ht="15">
      <c r="A1" s="77" t="s">
        <v>56</v>
      </c>
      <c r="B1" s="77"/>
      <c r="C1" s="77"/>
      <c r="D1" s="77"/>
      <c r="E1" s="77"/>
      <c r="F1" s="1"/>
    </row>
    <row r="2" spans="1:6" ht="15">
      <c r="A2" s="1"/>
      <c r="B2" s="5" t="s">
        <v>111</v>
      </c>
      <c r="C2" s="6"/>
      <c r="D2" s="7">
        <v>61.2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15">
      <c r="A4" s="77" t="s">
        <v>125</v>
      </c>
      <c r="B4" s="77"/>
      <c r="C4" s="77"/>
      <c r="D4" s="77"/>
      <c r="E4" s="77"/>
      <c r="F4" s="1"/>
    </row>
    <row r="5" spans="1:6" ht="15">
      <c r="A5" s="5"/>
      <c r="B5" s="5"/>
      <c r="C5" s="5"/>
      <c r="D5" s="5"/>
      <c r="E5" s="5"/>
      <c r="F5" s="1"/>
    </row>
    <row r="6" spans="1:6" ht="85.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403.71373153996984</v>
      </c>
      <c r="E7" s="20">
        <f>SUM(E8:E9)</f>
        <v>0.5497191333605254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369.36297487645913</v>
      </c>
      <c r="E8" s="50">
        <v>0.502945227228294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34.35075666351071</v>
      </c>
      <c r="E9" s="50">
        <v>0.04677390613223135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12.245356208588644</v>
      </c>
      <c r="E10" s="25">
        <f>SUM(E11:E11)</f>
        <v>0.016673959979015038</v>
      </c>
      <c r="F10" s="21"/>
      <c r="G10" s="22"/>
    </row>
    <row r="11" spans="1:6" ht="61.5" customHeight="1">
      <c r="A11" s="15">
        <v>3</v>
      </c>
      <c r="B11" s="16" t="s">
        <v>30</v>
      </c>
      <c r="C11" s="16" t="s">
        <v>5</v>
      </c>
      <c r="D11" s="18">
        <f>E11*12*$D$2</f>
        <v>12.245356208588644</v>
      </c>
      <c r="E11" s="50">
        <v>0.016673959979015038</v>
      </c>
      <c r="F11" s="1"/>
    </row>
    <row r="12" spans="1:9" ht="15">
      <c r="A12" s="84" t="s">
        <v>28</v>
      </c>
      <c r="B12" s="85"/>
      <c r="C12" s="85"/>
      <c r="D12" s="14">
        <f>SUM(D13:D14)</f>
        <v>754.2082971811054</v>
      </c>
      <c r="E12" s="14">
        <f>SUM(E13:E14)</f>
        <v>1.0269720822182806</v>
      </c>
      <c r="F12" s="1"/>
      <c r="G12" s="51"/>
      <c r="H12" s="51"/>
      <c r="I12" s="56"/>
    </row>
    <row r="13" spans="1:9" ht="75">
      <c r="A13" s="15">
        <v>4</v>
      </c>
      <c r="B13" s="16" t="s">
        <v>33</v>
      </c>
      <c r="C13" s="16" t="s">
        <v>5</v>
      </c>
      <c r="D13" s="18">
        <f>E13*12*$D$2</f>
        <v>87.72266455104186</v>
      </c>
      <c r="E13" s="18">
        <v>0.11944807264575416</v>
      </c>
      <c r="F13" s="1"/>
      <c r="G13" s="51"/>
      <c r="H13" s="51"/>
      <c r="I13" s="56"/>
    </row>
    <row r="14" spans="1:9" ht="90">
      <c r="A14" s="15">
        <v>5</v>
      </c>
      <c r="B14" s="16" t="s">
        <v>23</v>
      </c>
      <c r="C14" s="16" t="s">
        <v>34</v>
      </c>
      <c r="D14" s="18">
        <f>E14*12*$D$2</f>
        <v>666.4856326300636</v>
      </c>
      <c r="E14" s="50">
        <v>0.9075240095725265</v>
      </c>
      <c r="F14" s="1"/>
      <c r="G14" s="51"/>
      <c r="H14" s="51"/>
      <c r="I14" s="56"/>
    </row>
    <row r="15" spans="1:9" ht="15">
      <c r="A15" s="84" t="s">
        <v>29</v>
      </c>
      <c r="B15" s="84"/>
      <c r="C15" s="84"/>
      <c r="D15" s="26">
        <f>SUM(D16)</f>
        <v>87.5110040675343</v>
      </c>
      <c r="E15" s="25">
        <f>SUM(E16)</f>
        <v>0.11915986392638112</v>
      </c>
      <c r="F15" s="1"/>
      <c r="G15" s="51"/>
      <c r="H15" s="51"/>
      <c r="I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87.5110040675343</v>
      </c>
      <c r="E16" s="24">
        <v>0.11915986392638112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1257.6783889971982</v>
      </c>
      <c r="E17" s="20">
        <f>E7+E10+E12+E15</f>
        <v>1.7125250394842022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13" t="s">
        <v>41</v>
      </c>
      <c r="D21" s="13">
        <v>1390</v>
      </c>
      <c r="E21" s="36">
        <f>D21/12/$D$2</f>
        <v>1.892701525054466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1390</v>
      </c>
      <c r="E22" s="38">
        <f>SUM(E21:E21)</f>
        <v>1.892701525054466</v>
      </c>
      <c r="F22" s="39"/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2647.6783889971985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3.6052265645386683</v>
      </c>
      <c r="D25" s="40"/>
      <c r="E25" s="40"/>
      <c r="F25" s="40"/>
    </row>
    <row r="27" spans="1:6" ht="30.75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7.343999999999999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7.343999999999999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44.064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44.064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51.408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55</v>
      </c>
      <c r="D38" s="13">
        <v>2515</v>
      </c>
      <c r="E38" s="49">
        <f>D38/12/$D$2</f>
        <v>3.4245642701525054</v>
      </c>
      <c r="F38" s="13">
        <v>2</v>
      </c>
    </row>
    <row r="39" spans="1:6" ht="15">
      <c r="A39" s="13">
        <v>2</v>
      </c>
      <c r="B39" s="10" t="s">
        <v>50</v>
      </c>
      <c r="C39" s="13" t="s">
        <v>48</v>
      </c>
      <c r="D39" s="13">
        <v>632.2</v>
      </c>
      <c r="E39" s="49">
        <f>D39/12/$D$2</f>
        <v>0.860838779956427</v>
      </c>
      <c r="F39" s="13">
        <v>2</v>
      </c>
    </row>
    <row r="40" spans="1:6" ht="15">
      <c r="A40" s="13">
        <v>3</v>
      </c>
      <c r="B40" s="10" t="s">
        <v>54</v>
      </c>
      <c r="C40" s="13" t="s">
        <v>48</v>
      </c>
      <c r="D40" s="13">
        <v>675</v>
      </c>
      <c r="E40" s="49">
        <f>D40/12/$D$2</f>
        <v>0.9191176470588235</v>
      </c>
      <c r="F40" s="13">
        <v>2</v>
      </c>
    </row>
    <row r="41" spans="1:6" ht="15">
      <c r="A41" s="45"/>
      <c r="B41" s="45" t="s">
        <v>21</v>
      </c>
      <c r="C41" s="45"/>
      <c r="D41" s="47">
        <f>SUM(D38:D40)</f>
        <v>3822.2</v>
      </c>
      <c r="E41" s="47">
        <f>SUM(E38:E40)</f>
        <v>5.204520697167756</v>
      </c>
      <c r="F41" s="60">
        <v>2</v>
      </c>
    </row>
    <row r="43" spans="1:5" ht="33" customHeight="1">
      <c r="A43" s="75" t="s">
        <v>104</v>
      </c>
      <c r="B43" s="76"/>
      <c r="C43" s="3">
        <f>C24</f>
        <v>2647.6783889971985</v>
      </c>
      <c r="D43" s="54"/>
      <c r="E43" s="54"/>
    </row>
  </sheetData>
  <mergeCells count="10">
    <mergeCell ref="A43:B43"/>
    <mergeCell ref="A32:C32"/>
    <mergeCell ref="A12:C12"/>
    <mergeCell ref="A15:C15"/>
    <mergeCell ref="A27:F27"/>
    <mergeCell ref="A30:C30"/>
    <mergeCell ref="A1:E1"/>
    <mergeCell ref="A4:E4"/>
    <mergeCell ref="A7:C7"/>
    <mergeCell ref="A10:C1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76">
      <selection activeCell="I84" sqref="I84"/>
    </sheetView>
  </sheetViews>
  <sheetFormatPr defaultColWidth="9.00390625" defaultRowHeight="12.75"/>
  <cols>
    <col min="1" max="1" width="2.875" style="4" customWidth="1"/>
    <col min="2" max="2" width="42.125" style="4" customWidth="1"/>
    <col min="3" max="3" width="16.375" style="4" customWidth="1"/>
    <col min="4" max="4" width="11.00390625" style="4" customWidth="1"/>
    <col min="5" max="5" width="12.00390625" style="4" customWidth="1"/>
    <col min="6" max="16384" width="9.125" style="4" customWidth="1"/>
  </cols>
  <sheetData>
    <row r="1" spans="1:6" ht="15">
      <c r="A1" s="77" t="s">
        <v>57</v>
      </c>
      <c r="B1" s="77"/>
      <c r="C1" s="77"/>
      <c r="D1" s="77"/>
      <c r="E1" s="77"/>
      <c r="F1" s="1"/>
    </row>
    <row r="2" spans="1:6" ht="15">
      <c r="A2" s="1"/>
      <c r="B2" s="5" t="s">
        <v>71</v>
      </c>
      <c r="C2" s="6"/>
      <c r="D2" s="7">
        <v>44.2</v>
      </c>
      <c r="E2" s="8" t="s">
        <v>0</v>
      </c>
      <c r="F2" s="1"/>
    </row>
    <row r="3" spans="1:6" ht="17.25" customHeight="1">
      <c r="A3" s="1"/>
      <c r="B3" s="9"/>
      <c r="C3" s="1"/>
      <c r="D3" s="1"/>
      <c r="E3" s="1"/>
      <c r="F3" s="1"/>
    </row>
    <row r="4" spans="1:6" ht="29.25" customHeight="1">
      <c r="A4" s="77" t="s">
        <v>125</v>
      </c>
      <c r="B4" s="77"/>
      <c r="C4" s="77"/>
      <c r="D4" s="77"/>
      <c r="E4" s="77"/>
      <c r="F4" s="1"/>
    </row>
    <row r="5" spans="1:6" ht="12" customHeight="1">
      <c r="A5" s="5"/>
      <c r="B5" s="5"/>
      <c r="C5" s="5"/>
      <c r="D5" s="5"/>
      <c r="E5" s="5"/>
      <c r="F5" s="1"/>
    </row>
    <row r="6" spans="1:6" ht="87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269.1424876933133</v>
      </c>
      <c r="E7" s="20">
        <f>SUM(E8:E9)</f>
        <v>0.5074330461789466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246.2419832509728</v>
      </c>
      <c r="E8" s="50">
        <v>0.46425713282611764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22.900504442340473</v>
      </c>
      <c r="E9" s="50">
        <v>0.04317591335282894</v>
      </c>
      <c r="F9" s="21"/>
      <c r="G9" s="22"/>
    </row>
    <row r="10" spans="1:7" ht="29.25" customHeight="1">
      <c r="A10" s="78" t="s">
        <v>123</v>
      </c>
      <c r="B10" s="81"/>
      <c r="C10" s="82"/>
      <c r="D10" s="25">
        <f>SUM(D11:D11)</f>
        <v>13.120024509202123</v>
      </c>
      <c r="E10" s="25">
        <f>SUM(E11:E11)</f>
        <v>0.024736094474362976</v>
      </c>
      <c r="F10" s="21"/>
      <c r="G10" s="22"/>
    </row>
    <row r="11" spans="1:6" ht="60.75" customHeight="1">
      <c r="A11" s="15">
        <v>3</v>
      </c>
      <c r="B11" s="16" t="s">
        <v>30</v>
      </c>
      <c r="C11" s="16" t="s">
        <v>5</v>
      </c>
      <c r="D11" s="18">
        <f>E11*12*$D$2</f>
        <v>13.120024509202123</v>
      </c>
      <c r="E11" s="50">
        <v>0.024736094474362976</v>
      </c>
      <c r="F11" s="1"/>
    </row>
    <row r="12" spans="1:9" ht="15">
      <c r="A12" s="84" t="s">
        <v>28</v>
      </c>
      <c r="B12" s="85"/>
      <c r="C12" s="85"/>
      <c r="D12" s="14">
        <f>SUM(D13:D14)</f>
        <v>418.8200177836329</v>
      </c>
      <c r="E12" s="14">
        <f>SUM(E13:E14)</f>
        <v>0.7896305011003637</v>
      </c>
      <c r="F12" s="1"/>
      <c r="G12" s="51"/>
      <c r="H12" s="51"/>
      <c r="I12" s="56"/>
    </row>
    <row r="13" spans="1:9" ht="60">
      <c r="A13" s="15">
        <v>4</v>
      </c>
      <c r="B13" s="16" t="s">
        <v>43</v>
      </c>
      <c r="C13" s="16" t="s">
        <v>5</v>
      </c>
      <c r="D13" s="18">
        <f>E13*12*$D$2</f>
        <v>87.85386479613388</v>
      </c>
      <c r="E13" s="18">
        <v>0.16563699999271092</v>
      </c>
      <c r="F13" s="1"/>
      <c r="G13" s="51"/>
      <c r="H13" s="51"/>
      <c r="I13" s="56"/>
    </row>
    <row r="14" spans="1:9" ht="75">
      <c r="A14" s="15">
        <v>5</v>
      </c>
      <c r="B14" s="16" t="s">
        <v>23</v>
      </c>
      <c r="C14" s="16" t="s">
        <v>39</v>
      </c>
      <c r="D14" s="18">
        <f>E14*12*$D$2</f>
        <v>330.966152987499</v>
      </c>
      <c r="E14" s="50">
        <v>0.6239935011076527</v>
      </c>
      <c r="F14" s="1"/>
      <c r="G14" s="51"/>
      <c r="H14" s="51"/>
      <c r="I14" s="56"/>
    </row>
    <row r="15" spans="1:10" ht="15">
      <c r="A15" s="84" t="s">
        <v>29</v>
      </c>
      <c r="B15" s="84"/>
      <c r="C15" s="84"/>
      <c r="D15" s="26">
        <f>SUM(D16)</f>
        <v>81.94853321198234</v>
      </c>
      <c r="E15" s="25">
        <f>SUM(E16)</f>
        <v>0.15450326774506473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81.94853321198234</v>
      </c>
      <c r="E16" s="24">
        <v>0.15450326774506473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783.0310631981306</v>
      </c>
      <c r="E17" s="20">
        <f>E7+E10+E12+E15</f>
        <v>1.476302909498738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9" customHeight="1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44</v>
      </c>
      <c r="D21" s="59">
        <v>1042.5</v>
      </c>
      <c r="E21" s="36">
        <f>D21/12/$D$2</f>
        <v>1.965497737556561</v>
      </c>
      <c r="F21" s="13">
        <v>2</v>
      </c>
    </row>
    <row r="22" spans="1:6" ht="15">
      <c r="A22" s="13"/>
      <c r="B22" s="37" t="s">
        <v>21</v>
      </c>
      <c r="C22" s="12"/>
      <c r="D22" s="73">
        <f>SUM(D21:D21)</f>
        <v>1042.5</v>
      </c>
      <c r="E22" s="38">
        <f>SUM(E21:E21)</f>
        <v>1.965497737556561</v>
      </c>
      <c r="F22" s="39">
        <v>2</v>
      </c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1825.5310631981306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3.441800647055299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15">
      <c r="A30" s="83" t="s">
        <v>127</v>
      </c>
      <c r="B30" s="83"/>
      <c r="C30" s="83"/>
      <c r="D30" s="20">
        <f>D31</f>
        <v>5.304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5.304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31.824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31.824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37.128</v>
      </c>
      <c r="E34" s="20">
        <f>E30+E32</f>
        <v>0.06999999999999999</v>
      </c>
      <c r="F34" s="8"/>
    </row>
    <row r="35" ht="8.25" customHeight="1"/>
    <row r="36" ht="7.5" customHeight="1"/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37</v>
      </c>
      <c r="D38" s="13">
        <v>2012</v>
      </c>
      <c r="E38" s="49">
        <f>D38/12/$D$2</f>
        <v>3.7933634992458516</v>
      </c>
      <c r="F38" s="13">
        <v>2</v>
      </c>
    </row>
    <row r="39" spans="1:6" ht="15">
      <c r="A39" s="13">
        <v>2</v>
      </c>
      <c r="B39" s="10" t="s">
        <v>54</v>
      </c>
      <c r="C39" s="13" t="s">
        <v>48</v>
      </c>
      <c r="D39" s="13">
        <v>675</v>
      </c>
      <c r="E39" s="49">
        <f>D39/12/$D$2</f>
        <v>1.2726244343891402</v>
      </c>
      <c r="F39" s="13">
        <v>2</v>
      </c>
    </row>
    <row r="40" spans="1:6" ht="15">
      <c r="A40" s="45"/>
      <c r="B40" s="45" t="s">
        <v>21</v>
      </c>
      <c r="C40" s="45"/>
      <c r="D40" s="46">
        <f>SUM(D38:D39)</f>
        <v>2687</v>
      </c>
      <c r="E40" s="47">
        <f>SUM(E38:E39)</f>
        <v>5.065987933634991</v>
      </c>
      <c r="F40" s="60">
        <v>2</v>
      </c>
    </row>
    <row r="42" spans="4:5" ht="15">
      <c r="D42" s="54"/>
      <c r="E42" s="54"/>
    </row>
    <row r="44" spans="1:6" ht="15">
      <c r="A44" s="1"/>
      <c r="B44" s="5" t="s">
        <v>72</v>
      </c>
      <c r="C44" s="6"/>
      <c r="D44" s="7">
        <v>39</v>
      </c>
      <c r="E44" s="8" t="s">
        <v>0</v>
      </c>
      <c r="F44" s="1"/>
    </row>
    <row r="45" spans="1:6" ht="18.75" customHeight="1">
      <c r="A45" s="1"/>
      <c r="B45" s="9"/>
      <c r="C45" s="1"/>
      <c r="D45" s="1"/>
      <c r="E45" s="1"/>
      <c r="F45" s="1"/>
    </row>
    <row r="46" spans="1:6" ht="29.25" customHeight="1">
      <c r="A46" s="77" t="s">
        <v>125</v>
      </c>
      <c r="B46" s="77"/>
      <c r="C46" s="77"/>
      <c r="D46" s="77"/>
      <c r="E46" s="77"/>
      <c r="F46" s="1"/>
    </row>
    <row r="47" spans="1:6" ht="17.25" customHeight="1">
      <c r="A47" s="5"/>
      <c r="B47" s="5"/>
      <c r="C47" s="5"/>
      <c r="D47" s="5"/>
      <c r="E47" s="5"/>
      <c r="F47" s="1"/>
    </row>
    <row r="48" spans="1:6" ht="90" customHeigh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"/>
    </row>
    <row r="49" spans="1:7" ht="15">
      <c r="A49" s="78" t="s">
        <v>31</v>
      </c>
      <c r="B49" s="79"/>
      <c r="C49" s="80"/>
      <c r="D49" s="20">
        <f>SUM(D50:D51)</f>
        <v>941.9987069265965</v>
      </c>
      <c r="E49" s="20">
        <f>SUM(E50:E51)</f>
        <v>2.0128177498431548</v>
      </c>
      <c r="F49" s="23"/>
      <c r="G49" s="22"/>
    </row>
    <row r="50" spans="1:7" ht="15">
      <c r="A50" s="15">
        <v>1</v>
      </c>
      <c r="B50" s="10" t="s">
        <v>7</v>
      </c>
      <c r="C50" s="17" t="s">
        <v>8</v>
      </c>
      <c r="D50" s="18">
        <f>E50*$D$44*12</f>
        <v>861.8469413784048</v>
      </c>
      <c r="E50" s="50">
        <v>1.8415532935436</v>
      </c>
      <c r="F50" s="21"/>
      <c r="G50" s="22"/>
    </row>
    <row r="51" spans="1:7" ht="30">
      <c r="A51" s="15">
        <v>2</v>
      </c>
      <c r="B51" s="16" t="s">
        <v>9</v>
      </c>
      <c r="C51" s="16" t="s">
        <v>10</v>
      </c>
      <c r="D51" s="18">
        <f>E51*$D$44*12</f>
        <v>80.15176554819165</v>
      </c>
      <c r="E51" s="50">
        <v>0.1712644562995548</v>
      </c>
      <c r="F51" s="21"/>
      <c r="G51" s="22"/>
    </row>
    <row r="52" spans="1:7" ht="30" customHeight="1">
      <c r="A52" s="78" t="s">
        <v>123</v>
      </c>
      <c r="B52" s="81"/>
      <c r="C52" s="82"/>
      <c r="D52" s="25">
        <f>SUM(D53:D53)</f>
        <v>13.120024509202123</v>
      </c>
      <c r="E52" s="25">
        <f>SUM(E53:E53)</f>
        <v>0.02803424040427804</v>
      </c>
      <c r="F52" s="21"/>
      <c r="G52" s="22"/>
    </row>
    <row r="53" spans="1:6" ht="61.5" customHeight="1">
      <c r="A53" s="15">
        <v>3</v>
      </c>
      <c r="B53" s="16" t="s">
        <v>30</v>
      </c>
      <c r="C53" s="16" t="s">
        <v>5</v>
      </c>
      <c r="D53" s="18">
        <f>E53*12*$D$44</f>
        <v>13.120024509202123</v>
      </c>
      <c r="E53" s="50">
        <v>0.02803424040427804</v>
      </c>
      <c r="F53" s="1"/>
    </row>
    <row r="54" spans="1:9" ht="15">
      <c r="A54" s="84" t="s">
        <v>28</v>
      </c>
      <c r="B54" s="85"/>
      <c r="C54" s="85"/>
      <c r="D54" s="14">
        <f>SUM(D55:D56)</f>
        <v>411.79857543259294</v>
      </c>
      <c r="E54" s="14">
        <f>SUM(E55:E56)</f>
        <v>0.8799114859670789</v>
      </c>
      <c r="F54" s="1"/>
      <c r="G54" s="51"/>
      <c r="H54" s="51"/>
      <c r="I54" s="56"/>
    </row>
    <row r="55" spans="1:9" ht="60">
      <c r="A55" s="15">
        <v>4</v>
      </c>
      <c r="B55" s="16" t="s">
        <v>43</v>
      </c>
      <c r="C55" s="16" t="s">
        <v>5</v>
      </c>
      <c r="D55" s="18">
        <f>E55*12*$D$44</f>
        <v>87.85386479613389</v>
      </c>
      <c r="E55" s="50">
        <v>0.1877219333250724</v>
      </c>
      <c r="F55" s="1"/>
      <c r="G55" s="51"/>
      <c r="H55" s="51"/>
      <c r="I55" s="56"/>
    </row>
    <row r="56" spans="1:9" ht="75">
      <c r="A56" s="15">
        <v>5</v>
      </c>
      <c r="B56" s="16" t="s">
        <v>23</v>
      </c>
      <c r="C56" s="16" t="s">
        <v>39</v>
      </c>
      <c r="D56" s="18">
        <f>E56*12*$D$44</f>
        <v>323.94471063645904</v>
      </c>
      <c r="E56" s="50">
        <v>0.6921895526420065</v>
      </c>
      <c r="F56" s="1"/>
      <c r="G56" s="51"/>
      <c r="H56" s="51"/>
      <c r="I56" s="56"/>
    </row>
    <row r="57" spans="1:10" ht="15">
      <c r="A57" s="84" t="s">
        <v>29</v>
      </c>
      <c r="B57" s="84"/>
      <c r="C57" s="84"/>
      <c r="D57" s="26">
        <f>SUM(D58)</f>
        <v>92.30053962597621</v>
      </c>
      <c r="E57" s="25">
        <f>SUM(E58)</f>
        <v>0.19722337526917993</v>
      </c>
      <c r="F57" s="1"/>
      <c r="G57" s="51"/>
      <c r="H57" s="51"/>
      <c r="I57" s="51"/>
      <c r="J57" s="56"/>
    </row>
    <row r="58" spans="1:9" ht="15">
      <c r="A58" s="15">
        <v>6</v>
      </c>
      <c r="B58" s="16" t="s">
        <v>24</v>
      </c>
      <c r="C58" s="16" t="s">
        <v>11</v>
      </c>
      <c r="D58" s="18">
        <f>E58*12*$D$44</f>
        <v>92.30053962597621</v>
      </c>
      <c r="E58" s="24">
        <v>0.19722337526917993</v>
      </c>
      <c r="F58" s="1"/>
      <c r="G58" s="51"/>
      <c r="H58" s="51"/>
      <c r="I58" s="56"/>
    </row>
    <row r="59" spans="1:6" ht="15">
      <c r="A59" s="11"/>
      <c r="B59" s="28" t="s">
        <v>12</v>
      </c>
      <c r="C59" s="28"/>
      <c r="D59" s="57">
        <f>D49+D52+D54+D57</f>
        <v>1459.2178464943677</v>
      </c>
      <c r="E59" s="20">
        <f>E49+E52+E54+E57</f>
        <v>3.1179868514836917</v>
      </c>
      <c r="F59" s="8"/>
    </row>
    <row r="60" spans="1:6" ht="15">
      <c r="A60" s="30"/>
      <c r="B60" s="2"/>
      <c r="C60" s="31"/>
      <c r="D60" s="32"/>
      <c r="E60" s="33"/>
      <c r="F60" s="1"/>
    </row>
    <row r="61" spans="1:6" ht="15">
      <c r="A61" s="34"/>
      <c r="B61" s="34"/>
      <c r="C61" s="34"/>
      <c r="D61" s="34"/>
      <c r="E61" s="34"/>
      <c r="F61" s="35"/>
    </row>
    <row r="62" spans="1:6" ht="105">
      <c r="A62" s="13" t="s">
        <v>13</v>
      </c>
      <c r="B62" s="13" t="s">
        <v>20</v>
      </c>
      <c r="C62" s="13" t="s">
        <v>22</v>
      </c>
      <c r="D62" s="13" t="s">
        <v>14</v>
      </c>
      <c r="E62" s="13" t="s">
        <v>27</v>
      </c>
      <c r="F62" s="13" t="s">
        <v>15</v>
      </c>
    </row>
    <row r="63" spans="1:6" ht="15">
      <c r="A63" s="13">
        <v>1</v>
      </c>
      <c r="B63" s="48" t="s">
        <v>16</v>
      </c>
      <c r="C63" s="61" t="s">
        <v>45</v>
      </c>
      <c r="D63" s="59">
        <v>903.5</v>
      </c>
      <c r="E63" s="36">
        <f>D63/12/$D$44</f>
        <v>1.9305555555555556</v>
      </c>
      <c r="F63" s="13">
        <v>2</v>
      </c>
    </row>
    <row r="64" spans="1:6" ht="15">
      <c r="A64" s="13"/>
      <c r="B64" s="37" t="s">
        <v>21</v>
      </c>
      <c r="C64" s="12"/>
      <c r="D64" s="73">
        <f>SUM(D63:D63)</f>
        <v>903.5</v>
      </c>
      <c r="E64" s="38">
        <f>SUM(E63:E63)</f>
        <v>1.9305555555555556</v>
      </c>
      <c r="F64" s="39">
        <v>2</v>
      </c>
    </row>
    <row r="65" spans="1:6" ht="15">
      <c r="A65" s="30"/>
      <c r="B65" s="2"/>
      <c r="C65" s="40"/>
      <c r="D65" s="40"/>
      <c r="E65" s="40"/>
      <c r="F65" s="40"/>
    </row>
    <row r="66" spans="1:6" ht="15">
      <c r="A66" s="30"/>
      <c r="B66" s="2"/>
      <c r="C66" s="40"/>
      <c r="D66" s="40"/>
      <c r="E66" s="40"/>
      <c r="F66" s="40"/>
    </row>
    <row r="67" spans="1:6" ht="29.25">
      <c r="A67" s="30"/>
      <c r="B67" s="2" t="s">
        <v>18</v>
      </c>
      <c r="C67" s="3">
        <f>D59+D64</f>
        <v>2362.7178464943677</v>
      </c>
      <c r="D67" s="3"/>
      <c r="E67" s="3"/>
      <c r="F67" s="40"/>
    </row>
    <row r="68" spans="1:6" ht="15">
      <c r="A68" s="30"/>
      <c r="B68" s="2" t="s">
        <v>26</v>
      </c>
      <c r="C68" s="41">
        <f>E59+E64</f>
        <v>5.048542407039247</v>
      </c>
      <c r="D68" s="40"/>
      <c r="E68" s="40"/>
      <c r="F68" s="40"/>
    </row>
    <row r="71" spans="1:6" ht="33" customHeight="1">
      <c r="A71" s="77" t="s">
        <v>126</v>
      </c>
      <c r="B71" s="77"/>
      <c r="C71" s="77"/>
      <c r="D71" s="77"/>
      <c r="E71" s="77"/>
      <c r="F71" s="77"/>
    </row>
    <row r="72" spans="1:6" ht="15">
      <c r="A72" s="5"/>
      <c r="B72" s="5"/>
      <c r="C72" s="5"/>
      <c r="D72" s="1"/>
      <c r="E72" s="1"/>
      <c r="F72" s="1"/>
    </row>
    <row r="73" spans="1:6" ht="85.5">
      <c r="A73" s="10"/>
      <c r="B73" s="11" t="s">
        <v>1</v>
      </c>
      <c r="C73" s="11" t="s">
        <v>2</v>
      </c>
      <c r="D73" s="11" t="s">
        <v>3</v>
      </c>
      <c r="E73" s="11" t="s">
        <v>4</v>
      </c>
      <c r="F73" s="1"/>
    </row>
    <row r="74" spans="1:5" ht="30" customHeight="1">
      <c r="A74" s="83" t="s">
        <v>127</v>
      </c>
      <c r="B74" s="83"/>
      <c r="C74" s="83"/>
      <c r="D74" s="20">
        <f>D75</f>
        <v>4.68</v>
      </c>
      <c r="E74" s="20">
        <f>E75</f>
        <v>0.01</v>
      </c>
    </row>
    <row r="75" spans="1:5" ht="30">
      <c r="A75" s="15">
        <v>1</v>
      </c>
      <c r="B75" s="42" t="s">
        <v>19</v>
      </c>
      <c r="C75" s="42" t="s">
        <v>25</v>
      </c>
      <c r="D75" s="18">
        <f>E75*$D$44*12</f>
        <v>4.68</v>
      </c>
      <c r="E75" s="43">
        <v>0.01</v>
      </c>
    </row>
    <row r="76" spans="1:5" ht="30" customHeight="1">
      <c r="A76" s="83" t="s">
        <v>124</v>
      </c>
      <c r="B76" s="83"/>
      <c r="C76" s="83"/>
      <c r="D76" s="20">
        <f>D77</f>
        <v>28.08</v>
      </c>
      <c r="E76" s="20">
        <f>E77</f>
        <v>0.06</v>
      </c>
    </row>
    <row r="77" spans="1:5" ht="15">
      <c r="A77" s="15">
        <v>2</v>
      </c>
      <c r="B77" s="44" t="s">
        <v>6</v>
      </c>
      <c r="C77" s="10" t="s">
        <v>25</v>
      </c>
      <c r="D77" s="18">
        <f>E77*$D$44*12</f>
        <v>28.08</v>
      </c>
      <c r="E77" s="19">
        <v>0.06</v>
      </c>
    </row>
    <row r="78" spans="1:6" ht="15">
      <c r="A78" s="11"/>
      <c r="B78" s="28" t="s">
        <v>12</v>
      </c>
      <c r="C78" s="28"/>
      <c r="D78" s="29">
        <f>D74+D76</f>
        <v>32.76</v>
      </c>
      <c r="E78" s="20">
        <f>E74+E76</f>
        <v>0.06999999999999999</v>
      </c>
      <c r="F78" s="8"/>
    </row>
    <row r="84" spans="1:6" ht="105">
      <c r="A84" s="13" t="s">
        <v>13</v>
      </c>
      <c r="B84" s="13" t="s">
        <v>20</v>
      </c>
      <c r="C84" s="13" t="s">
        <v>22</v>
      </c>
      <c r="D84" s="13" t="s">
        <v>14</v>
      </c>
      <c r="E84" s="13" t="s">
        <v>27</v>
      </c>
      <c r="F84" s="13" t="s">
        <v>15</v>
      </c>
    </row>
    <row r="85" spans="1:6" ht="15">
      <c r="A85" s="13">
        <v>1</v>
      </c>
      <c r="B85" s="10" t="s">
        <v>17</v>
      </c>
      <c r="C85" s="13" t="s">
        <v>36</v>
      </c>
      <c r="D85" s="13">
        <v>1006</v>
      </c>
      <c r="E85" s="49">
        <f>D85/12/$D$44</f>
        <v>2.1495726495726495</v>
      </c>
      <c r="F85" s="13">
        <v>2</v>
      </c>
    </row>
    <row r="86" spans="1:6" ht="15">
      <c r="A86" s="13">
        <v>2</v>
      </c>
      <c r="B86" s="10" t="s">
        <v>54</v>
      </c>
      <c r="C86" s="13" t="s">
        <v>36</v>
      </c>
      <c r="D86" s="13">
        <v>1350</v>
      </c>
      <c r="E86" s="49">
        <f>D86/12/$D$44</f>
        <v>2.8846153846153846</v>
      </c>
      <c r="F86" s="13">
        <v>2</v>
      </c>
    </row>
    <row r="87" spans="1:6" ht="15">
      <c r="A87" s="45"/>
      <c r="B87" s="45" t="s">
        <v>21</v>
      </c>
      <c r="C87" s="45"/>
      <c r="D87" s="47">
        <f>SUM(D85:D86)</f>
        <v>2356</v>
      </c>
      <c r="E87" s="47">
        <f>SUM(E85:E86)</f>
        <v>5.034188034188034</v>
      </c>
      <c r="F87" s="60">
        <v>2</v>
      </c>
    </row>
    <row r="88" spans="1:6" ht="15">
      <c r="A88" s="70"/>
      <c r="B88" s="70"/>
      <c r="C88" s="70"/>
      <c r="D88" s="71"/>
      <c r="E88" s="71"/>
      <c r="F88" s="72"/>
    </row>
    <row r="90" spans="1:5" ht="33.75" customHeight="1">
      <c r="A90" s="75" t="s">
        <v>112</v>
      </c>
      <c r="B90" s="76"/>
      <c r="C90" s="3">
        <f>C24+C67</f>
        <v>4188.248909692498</v>
      </c>
      <c r="D90" s="69"/>
      <c r="E90" s="54"/>
    </row>
  </sheetData>
  <mergeCells count="18">
    <mergeCell ref="A1:E1"/>
    <mergeCell ref="A4:E4"/>
    <mergeCell ref="A7:C7"/>
    <mergeCell ref="A10:C10"/>
    <mergeCell ref="A32:C32"/>
    <mergeCell ref="A12:C12"/>
    <mergeCell ref="A15:C15"/>
    <mergeCell ref="A27:F27"/>
    <mergeCell ref="A30:C30"/>
    <mergeCell ref="A90:B90"/>
    <mergeCell ref="A46:E46"/>
    <mergeCell ref="A49:C49"/>
    <mergeCell ref="A52:C52"/>
    <mergeCell ref="A76:C76"/>
    <mergeCell ref="A54:C54"/>
    <mergeCell ref="A57:C57"/>
    <mergeCell ref="A71:F71"/>
    <mergeCell ref="A74:C74"/>
  </mergeCells>
  <printOptions/>
  <pageMargins left="0.7874015748031497" right="0.2755905511811024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31">
      <selection activeCell="A30" sqref="A1:G16384"/>
    </sheetView>
  </sheetViews>
  <sheetFormatPr defaultColWidth="9.00390625" defaultRowHeight="12.75"/>
  <cols>
    <col min="1" max="1" width="3.125" style="4" customWidth="1"/>
    <col min="2" max="2" width="42.125" style="4" customWidth="1"/>
    <col min="3" max="3" width="16.375" style="4" customWidth="1"/>
    <col min="4" max="4" width="10.25390625" style="4" customWidth="1"/>
    <col min="5" max="5" width="12.125" style="4" customWidth="1"/>
    <col min="6" max="16384" width="9.125" style="4" customWidth="1"/>
  </cols>
  <sheetData>
    <row r="1" spans="1:6" ht="15">
      <c r="A1" s="77" t="s">
        <v>58</v>
      </c>
      <c r="B1" s="77"/>
      <c r="C1" s="77"/>
      <c r="D1" s="77"/>
      <c r="E1" s="77"/>
      <c r="F1" s="1"/>
    </row>
    <row r="2" spans="1:6" ht="15">
      <c r="A2" s="1"/>
      <c r="B2" s="5" t="s">
        <v>52</v>
      </c>
      <c r="C2" s="6"/>
      <c r="D2" s="7">
        <v>24.3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1.25" customHeight="1">
      <c r="A4" s="77" t="s">
        <v>125</v>
      </c>
      <c r="B4" s="77"/>
      <c r="C4" s="77"/>
      <c r="D4" s="77"/>
      <c r="E4" s="77"/>
      <c r="F4" s="1"/>
    </row>
    <row r="5" spans="1:6" ht="15">
      <c r="A5" s="5"/>
      <c r="B5" s="5"/>
      <c r="C5" s="5"/>
      <c r="D5" s="5"/>
      <c r="E5" s="5"/>
      <c r="F5" s="1"/>
    </row>
    <row r="6" spans="1:6" ht="86.2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538.2849753866266</v>
      </c>
      <c r="E7" s="20">
        <f>SUM(E8:E9)</f>
        <v>1.8459704231365794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492.4839665019456</v>
      </c>
      <c r="E8" s="50">
        <v>1.688902491433284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45.80100888468095</v>
      </c>
      <c r="E9" s="50">
        <v>0.15706793170329542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13.120024509202123</v>
      </c>
      <c r="E10" s="25">
        <f>SUM(E11:E11)</f>
        <v>0.04499322534019932</v>
      </c>
      <c r="F10" s="21"/>
      <c r="G10" s="22"/>
    </row>
    <row r="11" spans="1:6" ht="60.75" customHeight="1">
      <c r="A11" s="15">
        <v>3</v>
      </c>
      <c r="B11" s="16" t="s">
        <v>30</v>
      </c>
      <c r="C11" s="16" t="s">
        <v>5</v>
      </c>
      <c r="D11" s="18">
        <f>E11*12*$D$2</f>
        <v>13.120024509202123</v>
      </c>
      <c r="E11" s="50">
        <v>0.04499322534019932</v>
      </c>
      <c r="F11" s="1"/>
    </row>
    <row r="12" spans="1:9" ht="15">
      <c r="A12" s="84" t="s">
        <v>28</v>
      </c>
      <c r="B12" s="85"/>
      <c r="C12" s="85"/>
      <c r="D12" s="14">
        <f>SUM(D13:D14)</f>
        <v>146.79748844067777</v>
      </c>
      <c r="E12" s="14">
        <f>SUM(E13:E14)</f>
        <v>0.5034207422519814</v>
      </c>
      <c r="F12" s="1"/>
      <c r="G12" s="51"/>
      <c r="H12" s="51"/>
      <c r="I12" s="56"/>
    </row>
    <row r="13" spans="1:9" ht="60">
      <c r="A13" s="15">
        <v>4</v>
      </c>
      <c r="B13" s="16" t="s">
        <v>113</v>
      </c>
      <c r="C13" s="16" t="s">
        <v>5</v>
      </c>
      <c r="D13" s="18">
        <f>E13*12*$D$2</f>
        <v>43.1940764661448</v>
      </c>
      <c r="E13" s="50">
        <v>0.1481278342460384</v>
      </c>
      <c r="F13" s="1"/>
      <c r="G13" s="51"/>
      <c r="H13" s="51"/>
      <c r="I13" s="56"/>
    </row>
    <row r="14" spans="1:9" ht="60">
      <c r="A14" s="15">
        <v>5</v>
      </c>
      <c r="B14" s="16" t="s">
        <v>23</v>
      </c>
      <c r="C14" s="16" t="s">
        <v>32</v>
      </c>
      <c r="D14" s="18">
        <f>E14*12*$D$2</f>
        <v>103.60341197453297</v>
      </c>
      <c r="E14" s="65">
        <v>0.355292908005943</v>
      </c>
      <c r="F14" s="1"/>
      <c r="G14" s="51"/>
      <c r="H14" s="51"/>
      <c r="I14" s="56"/>
    </row>
    <row r="15" spans="1:10" ht="15">
      <c r="A15" s="84" t="s">
        <v>29</v>
      </c>
      <c r="B15" s="84"/>
      <c r="C15" s="84"/>
      <c r="D15" s="26">
        <f>SUM(D16)</f>
        <v>83.26371478604197</v>
      </c>
      <c r="E15" s="25">
        <f>SUM(E16)</f>
        <v>0.2855408600344375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83.26371478604197</v>
      </c>
      <c r="E16" s="24">
        <v>0.2855408600344375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781.4662031225484</v>
      </c>
      <c r="E17" s="20">
        <f>E7+E10+E12+E15</f>
        <v>2.6799252507631977</v>
      </c>
      <c r="F17" s="8"/>
    </row>
    <row r="18" spans="1:6" ht="15">
      <c r="A18" s="30"/>
      <c r="B18" s="2"/>
      <c r="C18" s="31"/>
      <c r="D18" s="32"/>
      <c r="E18" s="6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53</v>
      </c>
      <c r="D21" s="64">
        <v>486.5</v>
      </c>
      <c r="E21" s="36">
        <f>D21/12/$D$2</f>
        <v>1.6683813443072701</v>
      </c>
      <c r="F21" s="13">
        <v>2</v>
      </c>
    </row>
    <row r="22" spans="1:6" ht="15">
      <c r="A22" s="13"/>
      <c r="B22" s="37" t="s">
        <v>21</v>
      </c>
      <c r="C22" s="12"/>
      <c r="D22" s="73">
        <f>SUM(D21:D21)</f>
        <v>486.5</v>
      </c>
      <c r="E22" s="38">
        <f>SUM(E21:E21)</f>
        <v>1.6683813443072701</v>
      </c>
      <c r="F22" s="39">
        <v>2</v>
      </c>
    </row>
    <row r="23" spans="1:6" ht="21" customHeight="1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1267.9662031225484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4.348306595070468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2.9160000000000004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2.9160000000000004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17.496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17.496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20.412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36</v>
      </c>
      <c r="D38" s="13">
        <v>1006</v>
      </c>
      <c r="E38" s="49">
        <f>D38/12/$D$2</f>
        <v>3.4499314128943754</v>
      </c>
      <c r="F38" s="13">
        <v>2</v>
      </c>
    </row>
    <row r="39" spans="1:6" ht="15">
      <c r="A39" s="45"/>
      <c r="B39" s="45" t="s">
        <v>21</v>
      </c>
      <c r="C39" s="45"/>
      <c r="D39" s="47">
        <f>SUM(D38:D38)</f>
        <v>1006</v>
      </c>
      <c r="E39" s="47">
        <f>SUM(E38:E38)</f>
        <v>3.4499314128943754</v>
      </c>
      <c r="F39" s="60">
        <v>2</v>
      </c>
    </row>
    <row r="41" spans="1:5" ht="33" customHeight="1">
      <c r="A41" s="75" t="s">
        <v>94</v>
      </c>
      <c r="B41" s="76"/>
      <c r="C41" s="3">
        <f>C24</f>
        <v>1267.9662031225484</v>
      </c>
      <c r="D41" s="54"/>
      <c r="E41" s="54"/>
    </row>
  </sheetData>
  <mergeCells count="10">
    <mergeCell ref="A41:B41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34">
      <selection activeCell="A30" sqref="A1:G16384"/>
    </sheetView>
  </sheetViews>
  <sheetFormatPr defaultColWidth="9.00390625" defaultRowHeight="12.75"/>
  <cols>
    <col min="1" max="1" width="3.125" style="4" customWidth="1"/>
    <col min="2" max="2" width="41.875" style="4" customWidth="1"/>
    <col min="3" max="3" width="17.00390625" style="4" customWidth="1"/>
    <col min="4" max="4" width="10.75390625" style="4" customWidth="1"/>
    <col min="5" max="5" width="11.75390625" style="4" customWidth="1"/>
    <col min="6" max="16384" width="9.125" style="4" customWidth="1"/>
  </cols>
  <sheetData>
    <row r="1" spans="1:6" ht="15">
      <c r="A1" s="77" t="s">
        <v>62</v>
      </c>
      <c r="B1" s="77"/>
      <c r="C1" s="77"/>
      <c r="D1" s="77"/>
      <c r="E1" s="77"/>
      <c r="F1" s="1"/>
    </row>
    <row r="2" spans="1:6" ht="24.75" customHeight="1">
      <c r="A2" s="1"/>
      <c r="B2" s="5" t="s">
        <v>73</v>
      </c>
      <c r="C2" s="6"/>
      <c r="D2" s="7">
        <v>42.2</v>
      </c>
      <c r="E2" s="8" t="s">
        <v>0</v>
      </c>
      <c r="F2" s="1"/>
    </row>
    <row r="3" spans="1:6" ht="11.25" customHeight="1">
      <c r="A3" s="1"/>
      <c r="B3" s="9"/>
      <c r="C3" s="1"/>
      <c r="D3" s="1"/>
      <c r="E3" s="1"/>
      <c r="F3" s="1"/>
    </row>
    <row r="4" spans="1:6" ht="42" customHeight="1">
      <c r="A4" s="77" t="s">
        <v>125</v>
      </c>
      <c r="B4" s="77"/>
      <c r="C4" s="77"/>
      <c r="D4" s="77"/>
      <c r="E4" s="77"/>
      <c r="F4" s="1"/>
    </row>
    <row r="5" spans="1:6" ht="15">
      <c r="A5" s="5"/>
      <c r="B5" s="5"/>
      <c r="C5" s="5"/>
      <c r="D5" s="5"/>
      <c r="E5" s="5"/>
      <c r="F5" s="1"/>
    </row>
    <row r="6" spans="1:6" ht="88.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672.8562192332831</v>
      </c>
      <c r="E7" s="20">
        <f>SUM(E8:E9)</f>
        <v>1.3287050142837344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615.6049581274319</v>
      </c>
      <c r="E8" s="50">
        <v>1.215649601357488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57.25126110585118</v>
      </c>
      <c r="E9" s="50">
        <v>0.11305541292624639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13.120024509202123</v>
      </c>
      <c r="E10" s="25">
        <f>SUM(E11:E11)</f>
        <v>0.025908421226702453</v>
      </c>
      <c r="F10" s="21"/>
      <c r="G10" s="22"/>
    </row>
    <row r="11" spans="1:6" ht="61.5" customHeight="1">
      <c r="A11" s="15">
        <v>3</v>
      </c>
      <c r="B11" s="16" t="s">
        <v>30</v>
      </c>
      <c r="C11" s="16" t="s">
        <v>5</v>
      </c>
      <c r="D11" s="18">
        <f>E11*12*$D$2</f>
        <v>13.120024509202123</v>
      </c>
      <c r="E11" s="50">
        <v>0.025908421226702453</v>
      </c>
      <c r="F11" s="1"/>
    </row>
    <row r="12" spans="1:9" ht="15">
      <c r="A12" s="84" t="s">
        <v>28</v>
      </c>
      <c r="B12" s="85"/>
      <c r="C12" s="85"/>
      <c r="D12" s="14">
        <f>SUM(D13:D14)</f>
        <v>416.11946303323293</v>
      </c>
      <c r="E12" s="14">
        <f>SUM(E13:E14)</f>
        <v>0.8217208985648359</v>
      </c>
      <c r="F12" s="1"/>
      <c r="G12" s="51"/>
      <c r="H12" s="51"/>
      <c r="I12" s="56"/>
    </row>
    <row r="13" spans="1:9" ht="60">
      <c r="A13" s="15">
        <v>4</v>
      </c>
      <c r="B13" s="16" t="s">
        <v>43</v>
      </c>
      <c r="C13" s="16" t="s">
        <v>5</v>
      </c>
      <c r="D13" s="18">
        <f>E13*12*$D$2</f>
        <v>87.85386479613386</v>
      </c>
      <c r="E13" s="50">
        <v>0.1734870947790953</v>
      </c>
      <c r="F13" s="1"/>
      <c r="G13" s="51"/>
      <c r="H13" s="51"/>
      <c r="I13" s="56"/>
    </row>
    <row r="14" spans="1:9" ht="75">
      <c r="A14" s="15">
        <v>5</v>
      </c>
      <c r="B14" s="16" t="s">
        <v>23</v>
      </c>
      <c r="C14" s="16" t="s">
        <v>39</v>
      </c>
      <c r="D14" s="18">
        <f>E14*12*$D$2</f>
        <v>328.2655982370991</v>
      </c>
      <c r="E14" s="50">
        <v>0.6482338037857406</v>
      </c>
      <c r="F14" s="1"/>
      <c r="G14" s="51"/>
      <c r="H14" s="51"/>
      <c r="I14" s="56"/>
    </row>
    <row r="15" spans="1:10" ht="15">
      <c r="A15" s="84" t="s">
        <v>29</v>
      </c>
      <c r="B15" s="84"/>
      <c r="C15" s="84"/>
      <c r="D15" s="26">
        <f>SUM(D16)</f>
        <v>88.1832495745911</v>
      </c>
      <c r="E15" s="25">
        <f>SUM(E16)</f>
        <v>0.17413753865440582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88.1832495745911</v>
      </c>
      <c r="E16" s="24">
        <v>0.17413753865440582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1190.2789563503093</v>
      </c>
      <c r="E17" s="20">
        <f>E7+E10+E12+E15</f>
        <v>2.350471872729679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46</v>
      </c>
      <c r="D21" s="59">
        <v>871</v>
      </c>
      <c r="E21" s="36">
        <f>D21/12/$D$2</f>
        <v>1.7199842022116902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871</v>
      </c>
      <c r="E22" s="38">
        <f>SUM(E21:E21)</f>
        <v>1.7199842022116902</v>
      </c>
      <c r="F22" s="39">
        <v>2</v>
      </c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2061.2789563503093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4.070456074941369</v>
      </c>
      <c r="D25" s="40"/>
      <c r="E25" s="40"/>
      <c r="F25" s="40"/>
    </row>
    <row r="26" ht="4.5" customHeight="1"/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5.064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5.064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30.384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30.384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35.448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36</v>
      </c>
      <c r="D38" s="13">
        <v>1006</v>
      </c>
      <c r="E38" s="49">
        <f>D38/12/$D$2</f>
        <v>1.9865718799368086</v>
      </c>
      <c r="F38" s="13">
        <v>2</v>
      </c>
    </row>
    <row r="39" spans="1:6" ht="15">
      <c r="A39" s="13">
        <v>2</v>
      </c>
      <c r="B39" s="10" t="s">
        <v>54</v>
      </c>
      <c r="C39" s="13" t="s">
        <v>36</v>
      </c>
      <c r="D39" s="13">
        <v>1350</v>
      </c>
      <c r="E39" s="49">
        <f>D39/12/$D$2</f>
        <v>2.6658767772511847</v>
      </c>
      <c r="F39" s="13">
        <v>2</v>
      </c>
    </row>
    <row r="40" spans="1:6" ht="15">
      <c r="A40" s="45"/>
      <c r="B40" s="45" t="s">
        <v>21</v>
      </c>
      <c r="C40" s="45"/>
      <c r="D40" s="47">
        <f>SUM(D38:D39)</f>
        <v>2356</v>
      </c>
      <c r="E40" s="47">
        <f>SUM(E38:E39)</f>
        <v>4.6524486571879935</v>
      </c>
      <c r="F40" s="60">
        <v>2</v>
      </c>
    </row>
    <row r="42" spans="1:5" ht="33" customHeight="1">
      <c r="A42" s="75" t="s">
        <v>95</v>
      </c>
      <c r="B42" s="76"/>
      <c r="C42" s="3">
        <f>C24</f>
        <v>2061.2789563503093</v>
      </c>
      <c r="D42" s="54"/>
      <c r="E42" s="54"/>
    </row>
  </sheetData>
  <mergeCells count="10">
    <mergeCell ref="A42:B42"/>
    <mergeCell ref="A1:E1"/>
    <mergeCell ref="A4:E4"/>
    <mergeCell ref="A7:C7"/>
    <mergeCell ref="A10:C10"/>
    <mergeCell ref="A32:C32"/>
    <mergeCell ref="A12:C12"/>
    <mergeCell ref="A15:C15"/>
    <mergeCell ref="A27:F27"/>
    <mergeCell ref="A30:C30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64">
      <selection activeCell="A30" sqref="A1:G16384"/>
    </sheetView>
  </sheetViews>
  <sheetFormatPr defaultColWidth="9.00390625" defaultRowHeight="12.75"/>
  <cols>
    <col min="1" max="1" width="3.00390625" style="4" customWidth="1"/>
    <col min="2" max="2" width="41.375" style="4" customWidth="1"/>
    <col min="3" max="3" width="17.125" style="4" customWidth="1"/>
    <col min="4" max="4" width="10.75390625" style="4" customWidth="1"/>
    <col min="5" max="5" width="12.125" style="4" customWidth="1"/>
    <col min="6" max="16384" width="9.125" style="4" customWidth="1"/>
  </cols>
  <sheetData>
    <row r="1" spans="1:6" ht="15">
      <c r="A1" s="77" t="s">
        <v>59</v>
      </c>
      <c r="B1" s="77"/>
      <c r="C1" s="77"/>
      <c r="D1" s="77"/>
      <c r="E1" s="77"/>
      <c r="F1" s="1"/>
    </row>
    <row r="2" spans="1:6" ht="28.5" customHeight="1">
      <c r="A2" s="1"/>
      <c r="B2" s="5" t="s">
        <v>74</v>
      </c>
      <c r="C2" s="6"/>
      <c r="D2" s="52">
        <v>31.44</v>
      </c>
      <c r="E2" s="8" t="s">
        <v>0</v>
      </c>
      <c r="F2" s="1"/>
    </row>
    <row r="3" spans="1:6" ht="15">
      <c r="A3" s="1"/>
      <c r="B3" s="9"/>
      <c r="C3" s="1"/>
      <c r="D3" s="1"/>
      <c r="E3" s="1"/>
      <c r="F3" s="1"/>
    </row>
    <row r="4" spans="1:6" ht="28.5" customHeight="1">
      <c r="A4" s="77" t="s">
        <v>125</v>
      </c>
      <c r="B4" s="77"/>
      <c r="C4" s="77"/>
      <c r="D4" s="77"/>
      <c r="E4" s="77"/>
      <c r="F4" s="1"/>
    </row>
    <row r="5" spans="1:6" ht="9" customHeight="1">
      <c r="A5" s="5"/>
      <c r="B5" s="5"/>
      <c r="C5" s="5"/>
      <c r="D5" s="5"/>
      <c r="E5" s="5"/>
      <c r="F5" s="1"/>
    </row>
    <row r="6" spans="1:6" ht="87.75" customHeight="1">
      <c r="A6" s="10"/>
      <c r="B6" s="11" t="s">
        <v>1</v>
      </c>
      <c r="C6" s="11" t="s">
        <v>2</v>
      </c>
      <c r="D6" s="11" t="s">
        <v>3</v>
      </c>
      <c r="E6" s="11" t="s">
        <v>4</v>
      </c>
      <c r="F6" s="1"/>
    </row>
    <row r="7" spans="1:7" ht="15">
      <c r="A7" s="78" t="s">
        <v>31</v>
      </c>
      <c r="B7" s="79"/>
      <c r="C7" s="80"/>
      <c r="D7" s="20">
        <f>SUM(D8:D9)</f>
        <v>269.1424876933133</v>
      </c>
      <c r="E7" s="20">
        <f>SUM(E8:E9)</f>
        <v>0.7133759745899949</v>
      </c>
      <c r="F7" s="23"/>
      <c r="G7" s="22"/>
    </row>
    <row r="8" spans="1:7" ht="15">
      <c r="A8" s="15">
        <v>1</v>
      </c>
      <c r="B8" s="10" t="s">
        <v>7</v>
      </c>
      <c r="C8" s="17" t="s">
        <v>8</v>
      </c>
      <c r="D8" s="18">
        <f>E8*$D$2*12</f>
        <v>246.2419832509728</v>
      </c>
      <c r="E8" s="50">
        <v>0.6526770124336642</v>
      </c>
      <c r="F8" s="21"/>
      <c r="G8" s="22"/>
    </row>
    <row r="9" spans="1:7" ht="30">
      <c r="A9" s="15">
        <v>2</v>
      </c>
      <c r="B9" s="16" t="s">
        <v>9</v>
      </c>
      <c r="C9" s="16" t="s">
        <v>10</v>
      </c>
      <c r="D9" s="18">
        <f>E9*$D$2*12</f>
        <v>22.900504442340473</v>
      </c>
      <c r="E9" s="50">
        <v>0.06069896215633077</v>
      </c>
      <c r="F9" s="21"/>
      <c r="G9" s="22"/>
    </row>
    <row r="10" spans="1:7" ht="15">
      <c r="A10" s="78" t="s">
        <v>123</v>
      </c>
      <c r="B10" s="81"/>
      <c r="C10" s="82"/>
      <c r="D10" s="25">
        <f>SUM(D11:D11)</f>
        <v>12.245356208588642</v>
      </c>
      <c r="E10" s="25">
        <f>SUM(E11:E11)</f>
        <v>0.03245694499731935</v>
      </c>
      <c r="F10" s="21"/>
      <c r="G10" s="22"/>
    </row>
    <row r="11" spans="1:6" ht="60.75" customHeight="1">
      <c r="A11" s="15">
        <v>3</v>
      </c>
      <c r="B11" s="16" t="s">
        <v>30</v>
      </c>
      <c r="C11" s="16" t="s">
        <v>5</v>
      </c>
      <c r="D11" s="18">
        <f>E11*12*$D$2</f>
        <v>12.245356208588642</v>
      </c>
      <c r="E11" s="50">
        <v>0.03245694499731935</v>
      </c>
      <c r="F11" s="1"/>
    </row>
    <row r="12" spans="1:9" ht="15">
      <c r="A12" s="84" t="s">
        <v>28</v>
      </c>
      <c r="B12" s="85"/>
      <c r="C12" s="85"/>
      <c r="D12" s="14">
        <f>SUM(D13:D14)</f>
        <v>401.45927823098896</v>
      </c>
      <c r="E12" s="14">
        <f>SUM(E13:E14)</f>
        <v>1.0640884177030028</v>
      </c>
      <c r="F12" s="1"/>
      <c r="G12" s="51"/>
      <c r="H12" s="51"/>
      <c r="I12" s="56"/>
    </row>
    <row r="13" spans="1:9" ht="60.75" customHeight="1">
      <c r="A13" s="15">
        <v>4</v>
      </c>
      <c r="B13" s="16" t="s">
        <v>43</v>
      </c>
      <c r="C13" s="16" t="s">
        <v>5</v>
      </c>
      <c r="D13" s="18">
        <f>E13*12*$D$2</f>
        <v>87.72266455104185</v>
      </c>
      <c r="E13" s="50">
        <v>0.23251342385242219</v>
      </c>
      <c r="F13" s="1"/>
      <c r="G13" s="51"/>
      <c r="H13" s="51"/>
      <c r="I13" s="56"/>
    </row>
    <row r="14" spans="1:9" ht="75">
      <c r="A14" s="15">
        <v>5</v>
      </c>
      <c r="B14" s="16" t="s">
        <v>23</v>
      </c>
      <c r="C14" s="16" t="s">
        <v>39</v>
      </c>
      <c r="D14" s="18">
        <f>E14*12*$D$2</f>
        <v>313.7366136799471</v>
      </c>
      <c r="E14" s="50">
        <v>0.8315749938505805</v>
      </c>
      <c r="F14" s="1"/>
      <c r="G14" s="51"/>
      <c r="H14" s="51"/>
      <c r="I14" s="56"/>
    </row>
    <row r="15" spans="1:10" ht="15">
      <c r="A15" s="84" t="s">
        <v>29</v>
      </c>
      <c r="B15" s="84"/>
      <c r="C15" s="84"/>
      <c r="D15" s="26">
        <f>SUM(D16)</f>
        <v>81.66836100125138</v>
      </c>
      <c r="E15" s="25">
        <f>SUM(E16)</f>
        <v>0.21646618161909292</v>
      </c>
      <c r="F15" s="1"/>
      <c r="G15" s="51"/>
      <c r="H15" s="51"/>
      <c r="I15" s="51"/>
      <c r="J15" s="56"/>
    </row>
    <row r="16" spans="1:9" ht="15">
      <c r="A16" s="15">
        <v>6</v>
      </c>
      <c r="B16" s="16" t="s">
        <v>24</v>
      </c>
      <c r="C16" s="16" t="s">
        <v>11</v>
      </c>
      <c r="D16" s="18">
        <f>E16*12*$D$2</f>
        <v>81.66836100125138</v>
      </c>
      <c r="E16" s="24">
        <v>0.21646618161909292</v>
      </c>
      <c r="F16" s="1"/>
      <c r="G16" s="51"/>
      <c r="H16" s="51"/>
      <c r="I16" s="56"/>
    </row>
    <row r="17" spans="1:6" ht="15">
      <c r="A17" s="11"/>
      <c r="B17" s="28" t="s">
        <v>12</v>
      </c>
      <c r="C17" s="28"/>
      <c r="D17" s="57">
        <f>D7+D10+D12+D15</f>
        <v>764.5154831341423</v>
      </c>
      <c r="E17" s="20">
        <f>E7+E10+E12+E15</f>
        <v>2.0263875189094103</v>
      </c>
      <c r="F17" s="8"/>
    </row>
    <row r="18" spans="1:6" ht="15">
      <c r="A18" s="30"/>
      <c r="B18" s="2"/>
      <c r="C18" s="31"/>
      <c r="D18" s="32"/>
      <c r="E18" s="33"/>
      <c r="F18" s="1"/>
    </row>
    <row r="19" spans="1:6" ht="15">
      <c r="A19" s="34"/>
      <c r="B19" s="34"/>
      <c r="C19" s="34"/>
      <c r="D19" s="34"/>
      <c r="E19" s="34"/>
      <c r="F19" s="35"/>
    </row>
    <row r="20" spans="1:6" ht="105">
      <c r="A20" s="13" t="s">
        <v>13</v>
      </c>
      <c r="B20" s="13" t="s">
        <v>20</v>
      </c>
      <c r="C20" s="13" t="s">
        <v>22</v>
      </c>
      <c r="D20" s="13" t="s">
        <v>14</v>
      </c>
      <c r="E20" s="13" t="s">
        <v>27</v>
      </c>
      <c r="F20" s="13" t="s">
        <v>15</v>
      </c>
    </row>
    <row r="21" spans="1:6" ht="15">
      <c r="A21" s="13">
        <v>1</v>
      </c>
      <c r="B21" s="48" t="s">
        <v>16</v>
      </c>
      <c r="C21" s="61" t="s">
        <v>42</v>
      </c>
      <c r="D21" s="59">
        <v>695</v>
      </c>
      <c r="E21" s="36">
        <f>D21/12/$D$2</f>
        <v>1.8421331636980491</v>
      </c>
      <c r="F21" s="13">
        <v>2</v>
      </c>
    </row>
    <row r="22" spans="1:6" ht="15">
      <c r="A22" s="13"/>
      <c r="B22" s="37" t="s">
        <v>21</v>
      </c>
      <c r="C22" s="12"/>
      <c r="D22" s="53">
        <f>SUM(D21:D21)</f>
        <v>695</v>
      </c>
      <c r="E22" s="38">
        <f>SUM(E21:E21)</f>
        <v>1.8421331636980491</v>
      </c>
      <c r="F22" s="39">
        <v>2</v>
      </c>
    </row>
    <row r="23" spans="1:6" ht="15">
      <c r="A23" s="30"/>
      <c r="B23" s="2"/>
      <c r="C23" s="40"/>
      <c r="D23" s="40"/>
      <c r="E23" s="40"/>
      <c r="F23" s="40"/>
    </row>
    <row r="24" spans="1:6" ht="29.25">
      <c r="A24" s="30"/>
      <c r="B24" s="2" t="s">
        <v>18</v>
      </c>
      <c r="C24" s="3">
        <f>D17+D22</f>
        <v>1459.5154831341424</v>
      </c>
      <c r="D24" s="3"/>
      <c r="E24" s="3"/>
      <c r="F24" s="40"/>
    </row>
    <row r="25" spans="1:6" ht="15">
      <c r="A25" s="30"/>
      <c r="B25" s="2" t="s">
        <v>26</v>
      </c>
      <c r="C25" s="41">
        <f>E17+E22</f>
        <v>3.8685206826074596</v>
      </c>
      <c r="D25" s="40"/>
      <c r="E25" s="40"/>
      <c r="F25" s="40"/>
    </row>
    <row r="27" spans="1:6" ht="33" customHeight="1">
      <c r="A27" s="77" t="s">
        <v>126</v>
      </c>
      <c r="B27" s="77"/>
      <c r="C27" s="77"/>
      <c r="D27" s="77"/>
      <c r="E27" s="77"/>
      <c r="F27" s="77"/>
    </row>
    <row r="28" spans="1:6" ht="15">
      <c r="A28" s="5"/>
      <c r="B28" s="5"/>
      <c r="C28" s="5"/>
      <c r="D28" s="1"/>
      <c r="E28" s="1"/>
      <c r="F28" s="1"/>
    </row>
    <row r="29" spans="1:6" ht="85.5">
      <c r="A29" s="10"/>
      <c r="B29" s="11" t="s">
        <v>1</v>
      </c>
      <c r="C29" s="11" t="s">
        <v>2</v>
      </c>
      <c r="D29" s="11" t="s">
        <v>3</v>
      </c>
      <c r="E29" s="11" t="s">
        <v>4</v>
      </c>
      <c r="F29" s="1"/>
    </row>
    <row r="30" spans="1:5" ht="30" customHeight="1">
      <c r="A30" s="83" t="s">
        <v>127</v>
      </c>
      <c r="B30" s="83"/>
      <c r="C30" s="83"/>
      <c r="D30" s="20">
        <f>D31</f>
        <v>3.7728</v>
      </c>
      <c r="E30" s="20">
        <f>E31</f>
        <v>0.01</v>
      </c>
    </row>
    <row r="31" spans="1:5" ht="30">
      <c r="A31" s="15">
        <v>1</v>
      </c>
      <c r="B31" s="42" t="s">
        <v>19</v>
      </c>
      <c r="C31" s="42" t="s">
        <v>25</v>
      </c>
      <c r="D31" s="18">
        <f>E31*$D$2*12</f>
        <v>3.7728</v>
      </c>
      <c r="E31" s="43">
        <v>0.01</v>
      </c>
    </row>
    <row r="32" spans="1:5" ht="30" customHeight="1">
      <c r="A32" s="83" t="s">
        <v>124</v>
      </c>
      <c r="B32" s="83"/>
      <c r="C32" s="83"/>
      <c r="D32" s="20">
        <f>D33</f>
        <v>22.6368</v>
      </c>
      <c r="E32" s="20">
        <f>E33</f>
        <v>0.06</v>
      </c>
    </row>
    <row r="33" spans="1:5" ht="15">
      <c r="A33" s="15">
        <v>2</v>
      </c>
      <c r="B33" s="44" t="s">
        <v>6</v>
      </c>
      <c r="C33" s="10" t="s">
        <v>25</v>
      </c>
      <c r="D33" s="18">
        <f>E33*$D$2*12</f>
        <v>22.6368</v>
      </c>
      <c r="E33" s="19">
        <v>0.06</v>
      </c>
    </row>
    <row r="34" spans="1:6" ht="15">
      <c r="A34" s="11"/>
      <c r="B34" s="28" t="s">
        <v>12</v>
      </c>
      <c r="C34" s="28"/>
      <c r="D34" s="29">
        <f>D30+D32</f>
        <v>26.4096</v>
      </c>
      <c r="E34" s="20">
        <f>E30+E32</f>
        <v>0.06999999999999999</v>
      </c>
      <c r="F34" s="8"/>
    </row>
    <row r="37" spans="1:6" ht="105">
      <c r="A37" s="13" t="s">
        <v>13</v>
      </c>
      <c r="B37" s="13" t="s">
        <v>20</v>
      </c>
      <c r="C37" s="13" t="s">
        <v>22</v>
      </c>
      <c r="D37" s="13" t="s">
        <v>14</v>
      </c>
      <c r="E37" s="13" t="s">
        <v>27</v>
      </c>
      <c r="F37" s="13" t="s">
        <v>15</v>
      </c>
    </row>
    <row r="38" spans="1:6" ht="15">
      <c r="A38" s="13">
        <v>1</v>
      </c>
      <c r="B38" s="10" t="s">
        <v>17</v>
      </c>
      <c r="C38" s="13" t="s">
        <v>36</v>
      </c>
      <c r="D38" s="13">
        <v>1006</v>
      </c>
      <c r="E38" s="49">
        <f>D38/12/$D$2</f>
        <v>2.6664546225614925</v>
      </c>
      <c r="F38" s="13">
        <v>2</v>
      </c>
    </row>
    <row r="39" spans="1:6" ht="15">
      <c r="A39" s="13">
        <v>2</v>
      </c>
      <c r="B39" s="10" t="s">
        <v>54</v>
      </c>
      <c r="C39" s="13" t="s">
        <v>48</v>
      </c>
      <c r="D39" s="13">
        <v>675</v>
      </c>
      <c r="E39" s="49">
        <f>D39/12/$D$2</f>
        <v>1.78912213740458</v>
      </c>
      <c r="F39" s="13">
        <v>2</v>
      </c>
    </row>
    <row r="40" spans="1:6" ht="15">
      <c r="A40" s="45"/>
      <c r="B40" s="45" t="s">
        <v>21</v>
      </c>
      <c r="C40" s="45"/>
      <c r="D40" s="47">
        <f>SUM(D38:D39)</f>
        <v>1681</v>
      </c>
      <c r="E40" s="47">
        <f>SUM(E38:E39)</f>
        <v>4.455576759966073</v>
      </c>
      <c r="F40" s="60">
        <v>2</v>
      </c>
    </row>
    <row r="42" spans="4:5" ht="15">
      <c r="D42" s="54"/>
      <c r="E42" s="54"/>
    </row>
    <row r="44" spans="1:6" ht="15">
      <c r="A44" s="1"/>
      <c r="B44" s="5" t="s">
        <v>75</v>
      </c>
      <c r="C44" s="6"/>
      <c r="D44" s="7">
        <v>20</v>
      </c>
      <c r="E44" s="8" t="s">
        <v>0</v>
      </c>
      <c r="F44" s="1"/>
    </row>
    <row r="45" spans="1:6" ht="11.25" customHeight="1">
      <c r="A45" s="1"/>
      <c r="B45" s="9"/>
      <c r="C45" s="1"/>
      <c r="D45" s="1"/>
      <c r="E45" s="1"/>
      <c r="F45" s="1"/>
    </row>
    <row r="46" spans="1:6" ht="29.25" customHeight="1">
      <c r="A46" s="77" t="s">
        <v>125</v>
      </c>
      <c r="B46" s="77"/>
      <c r="C46" s="77"/>
      <c r="D46" s="77"/>
      <c r="E46" s="77"/>
      <c r="F46" s="1"/>
    </row>
    <row r="47" spans="1:6" ht="14.25" customHeight="1">
      <c r="A47" s="5"/>
      <c r="B47" s="5"/>
      <c r="C47" s="5"/>
      <c r="D47" s="5"/>
      <c r="E47" s="5"/>
      <c r="F47" s="1"/>
    </row>
    <row r="48" spans="1:6" ht="84" customHeight="1">
      <c r="A48" s="10"/>
      <c r="B48" s="11" t="s">
        <v>1</v>
      </c>
      <c r="C48" s="11" t="s">
        <v>2</v>
      </c>
      <c r="D48" s="11" t="s">
        <v>3</v>
      </c>
      <c r="E48" s="11" t="s">
        <v>4</v>
      </c>
      <c r="F48" s="1"/>
    </row>
    <row r="49" spans="1:7" ht="15">
      <c r="A49" s="78" t="s">
        <v>31</v>
      </c>
      <c r="B49" s="79"/>
      <c r="C49" s="80"/>
      <c r="D49" s="20">
        <f>SUM(D50:D51)</f>
        <v>403.7137315399699</v>
      </c>
      <c r="E49" s="20">
        <f>SUM(E50:E51)</f>
        <v>1.682140548083208</v>
      </c>
      <c r="F49" s="23"/>
      <c r="G49" s="22"/>
    </row>
    <row r="50" spans="1:7" ht="15">
      <c r="A50" s="15">
        <v>1</v>
      </c>
      <c r="B50" s="10" t="s">
        <v>7</v>
      </c>
      <c r="C50" s="17" t="s">
        <v>8</v>
      </c>
      <c r="D50" s="18">
        <f>E50*$D$44*12</f>
        <v>369.3629748764592</v>
      </c>
      <c r="E50" s="50">
        <v>1.53901239531858</v>
      </c>
      <c r="F50" s="21"/>
      <c r="G50" s="22"/>
    </row>
    <row r="51" spans="1:7" ht="30">
      <c r="A51" s="15">
        <v>2</v>
      </c>
      <c r="B51" s="16" t="s">
        <v>9</v>
      </c>
      <c r="C51" s="16" t="s">
        <v>10</v>
      </c>
      <c r="D51" s="18">
        <f>E51*$D$44*12</f>
        <v>34.35075666351071</v>
      </c>
      <c r="E51" s="50">
        <v>0.14312815276462795</v>
      </c>
      <c r="F51" s="21"/>
      <c r="G51" s="22"/>
    </row>
    <row r="52" spans="1:7" ht="15">
      <c r="A52" s="78" t="s">
        <v>123</v>
      </c>
      <c r="B52" s="81"/>
      <c r="C52" s="82"/>
      <c r="D52" s="25">
        <f>SUM(D53:D53)</f>
        <v>12.29335620858864</v>
      </c>
      <c r="E52" s="25">
        <f>SUM(E53:E53)</f>
        <v>0.051222317535786</v>
      </c>
      <c r="F52" s="21"/>
      <c r="G52" s="22"/>
    </row>
    <row r="53" spans="1:6" ht="60" customHeight="1">
      <c r="A53" s="15">
        <v>3</v>
      </c>
      <c r="B53" s="16" t="s">
        <v>30</v>
      </c>
      <c r="C53" s="16" t="s">
        <v>5</v>
      </c>
      <c r="D53" s="18">
        <f>E53*12*$D$44</f>
        <v>12.29335620858864</v>
      </c>
      <c r="E53" s="50">
        <f>0.051022317535786+0.0002</f>
        <v>0.051222317535786</v>
      </c>
      <c r="F53" s="1"/>
    </row>
    <row r="54" spans="1:9" ht="15">
      <c r="A54" s="84" t="s">
        <v>28</v>
      </c>
      <c r="B54" s="85"/>
      <c r="C54" s="85"/>
      <c r="D54" s="14">
        <f>SUM(D55:D56)</f>
        <v>386.01210505870085</v>
      </c>
      <c r="E54" s="14">
        <f>SUM(E55:E56)</f>
        <v>1.6083837710779205</v>
      </c>
      <c r="F54" s="1"/>
      <c r="G54" s="51"/>
      <c r="H54" s="51"/>
      <c r="I54" s="56"/>
    </row>
    <row r="55" spans="1:9" ht="61.5" customHeight="1">
      <c r="A55" s="15">
        <v>4</v>
      </c>
      <c r="B55" s="16" t="s">
        <v>43</v>
      </c>
      <c r="C55" s="16" t="s">
        <v>5</v>
      </c>
      <c r="D55" s="18">
        <f>E55*12*$D$44</f>
        <v>87.72266455104185</v>
      </c>
      <c r="E55" s="50">
        <v>0.3655111022960077</v>
      </c>
      <c r="F55" s="1"/>
      <c r="G55" s="51"/>
      <c r="H55" s="51"/>
      <c r="I55" s="56"/>
    </row>
    <row r="56" spans="1:9" ht="75">
      <c r="A56" s="15">
        <v>5</v>
      </c>
      <c r="B56" s="16" t="s">
        <v>23</v>
      </c>
      <c r="C56" s="16" t="s">
        <v>39</v>
      </c>
      <c r="D56" s="18">
        <f>E56*12*$D$44</f>
        <v>298.28944050765904</v>
      </c>
      <c r="E56" s="50">
        <v>1.2428726687819127</v>
      </c>
      <c r="F56" s="1"/>
      <c r="G56" s="51"/>
      <c r="H56" s="51"/>
      <c r="I56" s="56"/>
    </row>
    <row r="57" spans="1:10" ht="15">
      <c r="A57" s="84" t="s">
        <v>29</v>
      </c>
      <c r="B57" s="84"/>
      <c r="C57" s="84"/>
      <c r="D57" s="26">
        <f>SUM(D58)</f>
        <v>83.52043179493451</v>
      </c>
      <c r="E57" s="25">
        <f>SUM(E58)</f>
        <v>0.34800179914556045</v>
      </c>
      <c r="F57" s="1"/>
      <c r="G57" s="51"/>
      <c r="H57" s="51"/>
      <c r="I57" s="51"/>
      <c r="J57" s="56"/>
    </row>
    <row r="58" spans="1:9" ht="15">
      <c r="A58" s="15">
        <v>6</v>
      </c>
      <c r="B58" s="16" t="s">
        <v>24</v>
      </c>
      <c r="C58" s="16" t="s">
        <v>11</v>
      </c>
      <c r="D58" s="18">
        <f>E58*12*$D$44</f>
        <v>83.52043179493451</v>
      </c>
      <c r="E58" s="24">
        <v>0.34800179914556045</v>
      </c>
      <c r="F58" s="1"/>
      <c r="G58" s="51"/>
      <c r="H58" s="51"/>
      <c r="I58" s="56"/>
    </row>
    <row r="59" spans="1:6" ht="15">
      <c r="A59" s="11"/>
      <c r="B59" s="28" t="s">
        <v>12</v>
      </c>
      <c r="C59" s="28"/>
      <c r="D59" s="57">
        <f>D49+D52+D54+D57</f>
        <v>885.539624602194</v>
      </c>
      <c r="E59" s="20">
        <f>E49+E52+E54+E57</f>
        <v>3.689748435842475</v>
      </c>
      <c r="F59" s="8"/>
    </row>
    <row r="60" spans="1:6" ht="15">
      <c r="A60" s="30"/>
      <c r="B60" s="2"/>
      <c r="C60" s="31"/>
      <c r="D60" s="32"/>
      <c r="E60" s="33"/>
      <c r="F60" s="1"/>
    </row>
    <row r="61" spans="1:6" ht="15">
      <c r="A61" s="34"/>
      <c r="B61" s="34"/>
      <c r="C61" s="34"/>
      <c r="D61" s="34"/>
      <c r="E61" s="34"/>
      <c r="F61" s="35"/>
    </row>
    <row r="62" spans="1:6" ht="105">
      <c r="A62" s="13" t="s">
        <v>13</v>
      </c>
      <c r="B62" s="13" t="s">
        <v>20</v>
      </c>
      <c r="C62" s="13" t="s">
        <v>22</v>
      </c>
      <c r="D62" s="13" t="s">
        <v>14</v>
      </c>
      <c r="E62" s="13" t="s">
        <v>27</v>
      </c>
      <c r="F62" s="13" t="s">
        <v>15</v>
      </c>
    </row>
    <row r="63" spans="1:6" ht="15">
      <c r="A63" s="13">
        <v>1</v>
      </c>
      <c r="B63" s="48" t="s">
        <v>16</v>
      </c>
      <c r="C63" s="61" t="s">
        <v>47</v>
      </c>
      <c r="D63" s="59">
        <v>417</v>
      </c>
      <c r="E63" s="36">
        <f>D63/12/$D$44</f>
        <v>1.7375</v>
      </c>
      <c r="F63" s="13">
        <v>2</v>
      </c>
    </row>
    <row r="64" spans="1:6" ht="15">
      <c r="A64" s="13"/>
      <c r="B64" s="37" t="s">
        <v>21</v>
      </c>
      <c r="C64" s="12"/>
      <c r="D64" s="53">
        <f>SUM(D63:D63)</f>
        <v>417</v>
      </c>
      <c r="E64" s="38">
        <f>SUM(E63:E63)</f>
        <v>1.7375</v>
      </c>
      <c r="F64" s="39">
        <v>2</v>
      </c>
    </row>
    <row r="65" spans="1:6" ht="15">
      <c r="A65" s="30"/>
      <c r="B65" s="2"/>
      <c r="C65" s="40"/>
      <c r="D65" s="40"/>
      <c r="E65" s="40"/>
      <c r="F65" s="40"/>
    </row>
    <row r="66" spans="1:6" ht="15">
      <c r="A66" s="30"/>
      <c r="B66" s="2"/>
      <c r="C66" s="40"/>
      <c r="D66" s="40"/>
      <c r="E66" s="40"/>
      <c r="F66" s="40"/>
    </row>
    <row r="67" spans="1:6" ht="15">
      <c r="A67" s="30"/>
      <c r="B67" s="2"/>
      <c r="C67" s="40"/>
      <c r="D67" s="40"/>
      <c r="E67" s="40"/>
      <c r="F67" s="40"/>
    </row>
    <row r="68" spans="1:6" ht="29.25">
      <c r="A68" s="30"/>
      <c r="B68" s="2" t="s">
        <v>18</v>
      </c>
      <c r="C68" s="3">
        <f>D59+D64</f>
        <v>1302.539624602194</v>
      </c>
      <c r="D68" s="3"/>
      <c r="E68" s="3"/>
      <c r="F68" s="40"/>
    </row>
    <row r="69" spans="1:6" ht="15">
      <c r="A69" s="30"/>
      <c r="B69" s="2" t="s">
        <v>26</v>
      </c>
      <c r="C69" s="41">
        <f>E59+E64</f>
        <v>5.427248435842475</v>
      </c>
      <c r="D69" s="40"/>
      <c r="E69" s="40"/>
      <c r="F69" s="40"/>
    </row>
    <row r="73" spans="1:6" ht="33" customHeight="1">
      <c r="A73" s="77" t="s">
        <v>126</v>
      </c>
      <c r="B73" s="77"/>
      <c r="C73" s="77"/>
      <c r="D73" s="77"/>
      <c r="E73" s="77"/>
      <c r="F73" s="77"/>
    </row>
    <row r="74" spans="1:6" ht="15">
      <c r="A74" s="5"/>
      <c r="B74" s="5"/>
      <c r="C74" s="5"/>
      <c r="D74" s="1"/>
      <c r="E74" s="1"/>
      <c r="F74" s="1"/>
    </row>
    <row r="75" spans="1:6" ht="85.5">
      <c r="A75" s="10"/>
      <c r="B75" s="11" t="s">
        <v>1</v>
      </c>
      <c r="C75" s="11" t="s">
        <v>2</v>
      </c>
      <c r="D75" s="11" t="s">
        <v>3</v>
      </c>
      <c r="E75" s="11" t="s">
        <v>4</v>
      </c>
      <c r="F75" s="1"/>
    </row>
    <row r="76" spans="1:5" ht="30" customHeight="1">
      <c r="A76" s="83" t="s">
        <v>127</v>
      </c>
      <c r="B76" s="83"/>
      <c r="C76" s="83"/>
      <c r="D76" s="20">
        <f>D77</f>
        <v>2.4000000000000004</v>
      </c>
      <c r="E76" s="20">
        <f>E77</f>
        <v>0.01</v>
      </c>
    </row>
    <row r="77" spans="1:5" ht="30">
      <c r="A77" s="15">
        <v>1</v>
      </c>
      <c r="B77" s="42" t="s">
        <v>19</v>
      </c>
      <c r="C77" s="42" t="s">
        <v>25</v>
      </c>
      <c r="D77" s="18">
        <f>E77*$D$44*12</f>
        <v>2.4000000000000004</v>
      </c>
      <c r="E77" s="43">
        <v>0.01</v>
      </c>
    </row>
    <row r="78" spans="1:5" ht="30" customHeight="1">
      <c r="A78" s="83" t="s">
        <v>124</v>
      </c>
      <c r="B78" s="83"/>
      <c r="C78" s="83"/>
      <c r="D78" s="20">
        <f>D79</f>
        <v>14.399999999999999</v>
      </c>
      <c r="E78" s="20">
        <f>E79</f>
        <v>0.06</v>
      </c>
    </row>
    <row r="79" spans="1:5" ht="15">
      <c r="A79" s="15">
        <v>2</v>
      </c>
      <c r="B79" s="44" t="s">
        <v>6</v>
      </c>
      <c r="C79" s="10" t="s">
        <v>25</v>
      </c>
      <c r="D79" s="18">
        <f>E79*$D$44*12</f>
        <v>14.399999999999999</v>
      </c>
      <c r="E79" s="19">
        <v>0.06</v>
      </c>
    </row>
    <row r="80" spans="1:6" ht="15">
      <c r="A80" s="11"/>
      <c r="B80" s="28" t="s">
        <v>12</v>
      </c>
      <c r="C80" s="28"/>
      <c r="D80" s="29">
        <f>D76+D78</f>
        <v>16.799999999999997</v>
      </c>
      <c r="E80" s="20">
        <f>E76+E78</f>
        <v>0.06999999999999999</v>
      </c>
      <c r="F80" s="8"/>
    </row>
    <row r="84" spans="1:6" ht="105">
      <c r="A84" s="13" t="s">
        <v>13</v>
      </c>
      <c r="B84" s="13" t="s">
        <v>20</v>
      </c>
      <c r="C84" s="13" t="s">
        <v>22</v>
      </c>
      <c r="D84" s="13" t="s">
        <v>14</v>
      </c>
      <c r="E84" s="13" t="s">
        <v>27</v>
      </c>
      <c r="F84" s="13" t="s">
        <v>15</v>
      </c>
    </row>
    <row r="85" spans="1:6" ht="15">
      <c r="A85" s="13">
        <v>1</v>
      </c>
      <c r="B85" s="10" t="s">
        <v>17</v>
      </c>
      <c r="C85" s="13" t="s">
        <v>48</v>
      </c>
      <c r="D85" s="13">
        <v>503</v>
      </c>
      <c r="E85" s="49">
        <f>D85/12/$D$44</f>
        <v>2.095833333333333</v>
      </c>
      <c r="F85" s="13">
        <v>2</v>
      </c>
    </row>
    <row r="86" spans="1:6" ht="15">
      <c r="A86" s="13">
        <v>2</v>
      </c>
      <c r="B86" s="10" t="s">
        <v>54</v>
      </c>
      <c r="C86" s="13" t="s">
        <v>48</v>
      </c>
      <c r="D86" s="13">
        <v>675</v>
      </c>
      <c r="E86" s="49">
        <f>D86/12/$D$44</f>
        <v>2.8125</v>
      </c>
      <c r="F86" s="13">
        <v>2</v>
      </c>
    </row>
    <row r="87" spans="1:6" ht="15">
      <c r="A87" s="45"/>
      <c r="B87" s="45" t="s">
        <v>21</v>
      </c>
      <c r="C87" s="45"/>
      <c r="D87" s="46">
        <f>SUM(D85:D86)</f>
        <v>1178</v>
      </c>
      <c r="E87" s="47">
        <f>SUM(E85:E86)</f>
        <v>4.908333333333333</v>
      </c>
      <c r="F87" s="60">
        <v>2</v>
      </c>
    </row>
    <row r="91" spans="1:5" ht="33" customHeight="1">
      <c r="A91" s="75" t="s">
        <v>114</v>
      </c>
      <c r="B91" s="76"/>
      <c r="C91" s="3">
        <f>C24+C68</f>
        <v>2762.055107736336</v>
      </c>
      <c r="D91" s="54"/>
      <c r="E91" s="54"/>
    </row>
  </sheetData>
  <mergeCells count="18">
    <mergeCell ref="A1:E1"/>
    <mergeCell ref="A4:E4"/>
    <mergeCell ref="A7:C7"/>
    <mergeCell ref="A10:C10"/>
    <mergeCell ref="A32:C32"/>
    <mergeCell ref="A12:C12"/>
    <mergeCell ref="A15:C15"/>
    <mergeCell ref="A27:F27"/>
    <mergeCell ref="A30:C30"/>
    <mergeCell ref="A46:E46"/>
    <mergeCell ref="A49:C49"/>
    <mergeCell ref="A52:C52"/>
    <mergeCell ref="A91:B91"/>
    <mergeCell ref="A78:C78"/>
    <mergeCell ref="A54:C54"/>
    <mergeCell ref="A57:C57"/>
    <mergeCell ref="A73:F73"/>
    <mergeCell ref="A76:C76"/>
  </mergeCells>
  <printOptions/>
  <pageMargins left="0.7874015748031497" right="0.275590551181102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2008-08-11T12:10:09Z</cp:lastPrinted>
  <dcterms:created xsi:type="dcterms:W3CDTF">2008-01-26T08:44:24Z</dcterms:created>
  <dcterms:modified xsi:type="dcterms:W3CDTF">2008-08-11T12:10:10Z</dcterms:modified>
  <cp:category/>
  <cp:version/>
  <cp:contentType/>
  <cp:contentStatus/>
</cp:coreProperties>
</file>