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</sheets>
  <definedNames/>
  <calcPr fullCalcOnLoad="1"/>
</workbook>
</file>

<file path=xl/sharedStrings.xml><?xml version="1.0" encoding="utf-8"?>
<sst xmlns="http://schemas.openxmlformats.org/spreadsheetml/2006/main" count="834" uniqueCount="101">
  <si>
    <t>I. Услуги вывоза бытовых отходов</t>
  </si>
  <si>
    <t>Вывоз твердых бытовых отходов</t>
  </si>
  <si>
    <t>Ежедневно</t>
  </si>
  <si>
    <t>Утилизация твердых бытовых отходов</t>
  </si>
  <si>
    <t>Вывоз крупногабаритного мусора</t>
  </si>
  <si>
    <t>По мере необходимости</t>
  </si>
  <si>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</si>
  <si>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</si>
  <si>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</si>
  <si>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</si>
  <si>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</si>
  <si>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</si>
  <si>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II. Подготовка многоквартирного дома к сезонной эксплуатации</t>
  </si>
  <si>
    <t>Укрепление водосточных труб, колен и воронок</t>
  </si>
  <si>
    <t>1 раз в год</t>
  </si>
  <si>
    <t>Консервация системы центрального отопления, ремонт просевшей отмостки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</si>
  <si>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</si>
  <si>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III. Проведение технических осмотров и мелкий ремонт</t>
  </si>
  <si>
    <t xml:space="preserve">Аварийное обслуживание </t>
  </si>
  <si>
    <t>IV. Устранение аварии и выполнение заявок населения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</si>
  <si>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</si>
  <si>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</si>
  <si>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</si>
  <si>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</si>
  <si>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</si>
  <si>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</si>
  <si>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</si>
  <si>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</si>
  <si>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</si>
  <si>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</si>
  <si>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</si>
  <si>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</si>
  <si>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</si>
  <si>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</si>
  <si>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</si>
  <si>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</si>
  <si>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</si>
  <si>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</si>
  <si>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 xml:space="preserve">1 раз в год </t>
  </si>
  <si>
    <t>Ликвидация наледи</t>
  </si>
  <si>
    <t>Общестроительные работы</t>
  </si>
  <si>
    <t>2 кв.м</t>
  </si>
  <si>
    <t>19 кв.м</t>
  </si>
  <si>
    <t>Подметание земельного участка в летний период</t>
  </si>
  <si>
    <t xml:space="preserve">5 раз в неделю </t>
  </si>
  <si>
    <t>Лот 1</t>
  </si>
  <si>
    <t>1-й Придорожный пр., д. 1А</t>
  </si>
  <si>
    <t>Ремонт просевшей отмостки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</si>
  <si>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</si>
  <si>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</si>
  <si>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Постоянно на системах водоснабжения, энергоснабжения, газоснабжения</t>
  </si>
  <si>
    <t>6 кв.м</t>
  </si>
  <si>
    <t>Размер платы за содержание и ремонт жилого помещения в год по лоту 1  руб.</t>
  </si>
  <si>
    <t>1-й Придорожный пр., д. 2А</t>
  </si>
  <si>
    <t>17,9 кв.м</t>
  </si>
  <si>
    <t>Устранение протечек кровли, в т.ч. ремонт</t>
  </si>
  <si>
    <t>Лот 2</t>
  </si>
  <si>
    <t>ул. Б. Казачья, д. 68 литер Б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</si>
  <si>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</si>
  <si>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</si>
  <si>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9,5 кв.м</t>
  </si>
  <si>
    <t>3 кв.м</t>
  </si>
  <si>
    <t>Лот 3</t>
  </si>
  <si>
    <t>ул. Вольская, д. 117/71</t>
  </si>
  <si>
    <t>8 кв.м</t>
  </si>
  <si>
    <t>Размер платы за содержание и ремонт жилого помещения в год по лоту 2  руб.</t>
  </si>
  <si>
    <t>Размер платы за содержание и ремонт жилого помещения в год по лоту 3  руб.</t>
  </si>
  <si>
    <t>Лот 4</t>
  </si>
  <si>
    <t>ул. Зеленая, д. 32</t>
  </si>
  <si>
    <t>12,5 кв.м</t>
  </si>
  <si>
    <t>4 кв.м</t>
  </si>
  <si>
    <t>Размер платы за содержание и ремонт жилого помещения в год по лоту 4  руб.</t>
  </si>
  <si>
    <t>Лот 5</t>
  </si>
  <si>
    <t>ул. Московская, д. 154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</si>
  <si>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теплоснабжения</t>
  </si>
  <si>
    <t>Постоянно на системах водоснабжения, теплоснабжения, энергоснабжения, газоснабжения</t>
  </si>
  <si>
    <t>3,3 кв.м</t>
  </si>
  <si>
    <t>1,5 кв.м</t>
  </si>
  <si>
    <t>Размер платы за содержание и ремонт жилого помещения в год по лоту 5  руб.</t>
  </si>
  <si>
    <t>ул. Московская, д. 154а</t>
  </si>
  <si>
    <t>22,7 кв.м</t>
  </si>
  <si>
    <t>Лот 6</t>
  </si>
  <si>
    <t>Пичугинский пер., д. 10/12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</si>
  <si>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</si>
  <si>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Постоянно на системах энергоснабжения, газоснабжения</t>
  </si>
  <si>
    <t>13,3 кв.м</t>
  </si>
  <si>
    <t>Размер платы за содержание и ремонт жилого помещения в год по лоту 6  руб.</t>
  </si>
  <si>
    <t>Пичугинский пер., д. 25</t>
  </si>
  <si>
    <t>Лот 7</t>
  </si>
  <si>
    <t>ул. Пугачева, д. 197</t>
  </si>
  <si>
    <t>4,5 кв.м</t>
  </si>
  <si>
    <t>Размер платы за содержание и ремонт жилого помещения в год по лоту 7  руб.</t>
  </si>
  <si>
    <t>Лот 8</t>
  </si>
  <si>
    <t>ул. Симбирская, д. 47 литер Б, В</t>
  </si>
  <si>
    <t>4,6 кв.м</t>
  </si>
  <si>
    <t>Размер платы за содержание и ремонт жилого помещения в год по лоту 8  руб.</t>
  </si>
  <si>
    <t>Лот 9</t>
  </si>
  <si>
    <t>ул. Слонова, д. 79</t>
  </si>
  <si>
    <t>Постоянно на системах энергоснабжения</t>
  </si>
  <si>
    <t>1 кв.м</t>
  </si>
  <si>
    <t>Размер платы за содержание и ремонт жилого помещения в год по лоту 9  руб.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</si>
</sst>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0.00000E+00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0.000000000000E+00"/>
    <numFmt numFmtId="206" formatCode="0.0000000000000E+00"/>
    <numFmt numFmtId="207" formatCode="0.00000000000000E+00"/>
    <numFmt numFmtId="208" formatCode="0.000000000000000E+00"/>
    <numFmt numFmtId="209" formatCode="0.0000000000000000E+00"/>
    <numFmt numFmtId="210" formatCode="0.00000000000000000E+00"/>
    <numFmt numFmtId="211" formatCode="0.000000000000000000E+00"/>
    <numFmt numFmtId="212" formatCode="0.0000000000000000000E+00"/>
    <numFmt numFmtId="213" formatCode="0.00000000000000000000E+00"/>
    <numFmt numFmtId="214" formatCode="0.000000000000000000000E+00"/>
    <numFmt numFmtId="215" formatCode="0.0000000000000000000000E+00"/>
    <numFmt numFmtId="216" formatCode="0.00000000000000000000000E+00"/>
    <numFmt numFmtId="217" formatCode="0.000000000000000000000000E+00"/>
    <numFmt numFmtId="218" formatCode="0.0000000000000000000000000E+00"/>
    <numFmt numFmtId="219" formatCode="0.00000000000000000000000000E+00"/>
    <numFmt numFmtId="220" formatCode="0.000000000000000000000000000E+00"/>
    <numFmt numFmtId="221" formatCode="0.0000000000000000000000000000E+00"/>
    <numFmt numFmtId="222" formatCode="0.00000000000000000000000000000E+00"/>
    <numFmt numFmtId="223" formatCode="0.000000000000000000000000000000E+00"/>
    <numFmt numFmtId="224" formatCode="0.0000000000000000000000000000000E+00"/>
    <numFmt numFmtId="225" formatCode="0.00000000000000000000000000000000E+00"/>
    <numFmt numFmtId="226" formatCode="0.000000000000000000000000000000000E+00"/>
  </numFmts>
  <fonts count="2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3" fontId="1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97" zoomScaleNormal="97" workbookViewId="0" topLeftCell="A97">
      <selection activeCell="B108" sqref="B108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45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46</v>
      </c>
      <c r="C3" s="14"/>
      <c r="D3" s="1">
        <v>349.3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4302.3585856381</v>
      </c>
      <c r="E8" s="5">
        <f>SUM(E9:E11)</f>
        <v>1.0264239396979913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3113.606757216926</v>
      </c>
      <c r="E9" s="3">
        <v>0.7428205833612287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899.1863999999999</v>
      </c>
      <c r="E10" s="3">
        <v>0.21452104208416833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289.56542842117415</v>
      </c>
      <c r="E11" s="50">
        <v>0.06908231425259427</v>
      </c>
      <c r="F11" s="17"/>
    </row>
    <row r="12" spans="1:6" ht="15">
      <c r="A12" s="56" t="s">
        <v>12</v>
      </c>
      <c r="B12" s="59"/>
      <c r="C12" s="60"/>
      <c r="D12" s="20">
        <f>SUM(D13:D15)</f>
        <v>3074.664348</v>
      </c>
      <c r="E12" s="20">
        <f>SUM(E13:E15)</f>
        <v>0.73353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439.23776399999997</v>
      </c>
      <c r="E13" s="3">
        <v>0.10479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878.4755279999999</v>
      </c>
      <c r="E14" s="3">
        <v>0.20958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1756.9510559999999</v>
      </c>
      <c r="E15" s="3">
        <v>0.41916</v>
      </c>
      <c r="F15" s="17"/>
    </row>
    <row r="16" spans="1:6" ht="15">
      <c r="A16" s="53" t="s">
        <v>17</v>
      </c>
      <c r="B16" s="54"/>
      <c r="C16" s="54"/>
      <c r="D16" s="24">
        <f>SUM(D17:D18)</f>
        <v>8925.674115301394</v>
      </c>
      <c r="E16" s="24">
        <f>SUM(E17:E18)</f>
        <v>2.1294193423278442</v>
      </c>
      <c r="F16" s="17"/>
    </row>
    <row r="17" spans="1:6" ht="60">
      <c r="A17" s="6">
        <v>7</v>
      </c>
      <c r="B17" s="9" t="s">
        <v>49</v>
      </c>
      <c r="C17" s="9" t="s">
        <v>14</v>
      </c>
      <c r="D17" s="4">
        <f>E17*$D$3*12</f>
        <v>612.0016510986982</v>
      </c>
      <c r="E17" s="4">
        <v>0.1460066922174583</v>
      </c>
      <c r="F17" s="17"/>
    </row>
    <row r="18" spans="1:6" ht="75">
      <c r="A18" s="6">
        <v>8</v>
      </c>
      <c r="B18" s="9" t="s">
        <v>18</v>
      </c>
      <c r="C18" s="9" t="s">
        <v>50</v>
      </c>
      <c r="D18" s="4">
        <f>E18*$D$3*12</f>
        <v>8313.672464202695</v>
      </c>
      <c r="E18" s="3">
        <v>1.9834126501103861</v>
      </c>
      <c r="F18" s="17"/>
    </row>
    <row r="19" spans="1:6" ht="15">
      <c r="A19" s="53" t="s">
        <v>19</v>
      </c>
      <c r="B19" s="53"/>
      <c r="C19" s="53"/>
      <c r="D19" s="25">
        <f>SUM(D20)</f>
        <v>1388.52</v>
      </c>
      <c r="E19" s="25">
        <f>E20</f>
        <v>0.3312625250501002</v>
      </c>
      <c r="F19" s="17"/>
    </row>
    <row r="20" spans="1:7" ht="15">
      <c r="A20" s="6">
        <v>9</v>
      </c>
      <c r="B20" s="9" t="s">
        <v>20</v>
      </c>
      <c r="C20" s="9" t="s">
        <v>21</v>
      </c>
      <c r="D20" s="50">
        <f>E20*$D$3*12</f>
        <v>1388.52</v>
      </c>
      <c r="E20" s="3">
        <v>0.3312625250501002</v>
      </c>
      <c r="F20" s="17"/>
      <c r="G20" s="18"/>
    </row>
    <row r="21" spans="1:6" ht="15">
      <c r="A21" s="16"/>
      <c r="B21" s="26" t="s">
        <v>22</v>
      </c>
      <c r="C21" s="26"/>
      <c r="D21" s="5">
        <f>D8+D12+D16+D19</f>
        <v>17691.217048939492</v>
      </c>
      <c r="E21" s="5">
        <f>E8+E12+E16+E19</f>
        <v>4.2206358070759356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42</v>
      </c>
      <c r="D25" s="48">
        <f>660.17*19</f>
        <v>12543.23</v>
      </c>
      <c r="E25" s="35">
        <f>D25/12/$D$3</f>
        <v>2.9924682698730796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12543.23</v>
      </c>
      <c r="E26" s="39">
        <f>SUM(E25:E25)</f>
        <v>2.9924682698730796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30234.44704893949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7.213104076949016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4.5" customHeight="1">
      <c r="A33" s="11"/>
      <c r="B33" s="11"/>
      <c r="C33" s="11"/>
      <c r="D33" s="11"/>
      <c r="E33" s="11"/>
      <c r="F33" s="11"/>
    </row>
    <row r="34" spans="1:6" ht="33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48.20340000000001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48.20340000000001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1446.1019999999999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96.40680000000002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1060.4748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289.2204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1494.3054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42</v>
      </c>
      <c r="D47" s="48">
        <f>660.17*19</f>
        <v>12543.23</v>
      </c>
      <c r="E47" s="35">
        <f>D47/12/$D$3</f>
        <v>2.9924682698730796</v>
      </c>
      <c r="F47" s="36">
        <v>1</v>
      </c>
    </row>
    <row r="48" spans="1:6" ht="15">
      <c r="A48" s="23">
        <v>2</v>
      </c>
      <c r="B48" s="33" t="s">
        <v>40</v>
      </c>
      <c r="C48" s="23" t="s">
        <v>51</v>
      </c>
      <c r="D48" s="48">
        <f>638.6*6</f>
        <v>3831.6000000000004</v>
      </c>
      <c r="E48" s="35">
        <f>D48/12/$D$3</f>
        <v>0.9141139421700544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16374.83</v>
      </c>
      <c r="E49" s="39">
        <f>SUM(E47:E48)</f>
        <v>3.906582212043134</v>
      </c>
      <c r="F49" s="40"/>
    </row>
    <row r="50" ht="24" customHeight="1"/>
    <row r="53" spans="1:6" ht="15">
      <c r="A53" s="11"/>
      <c r="B53" s="13"/>
      <c r="C53" s="11"/>
      <c r="D53" s="11"/>
      <c r="E53" s="11"/>
      <c r="F53" s="11"/>
    </row>
    <row r="54" spans="1:6" ht="15">
      <c r="A54" s="11"/>
      <c r="B54" s="10" t="s">
        <v>53</v>
      </c>
      <c r="C54" s="14"/>
      <c r="D54" s="1">
        <v>328.4</v>
      </c>
      <c r="E54" s="15" t="s">
        <v>6</v>
      </c>
      <c r="F54" s="11"/>
    </row>
    <row r="55" spans="1:6" ht="15">
      <c r="A55" s="11"/>
      <c r="B55" s="13"/>
      <c r="C55" s="11"/>
      <c r="D55" s="11"/>
      <c r="E55" s="11"/>
      <c r="F55" s="11"/>
    </row>
    <row r="56" spans="1:6" ht="32.25" customHeight="1">
      <c r="A56" s="55" t="s">
        <v>7</v>
      </c>
      <c r="B56" s="55"/>
      <c r="C56" s="55"/>
      <c r="D56" s="55"/>
      <c r="E56" s="55"/>
      <c r="F56" s="11"/>
    </row>
    <row r="57" spans="1:6" ht="15">
      <c r="A57" s="10"/>
      <c r="B57" s="10"/>
      <c r="C57" s="10"/>
      <c r="D57" s="10"/>
      <c r="E57" s="10"/>
      <c r="F57" s="11"/>
    </row>
    <row r="58" spans="1:6" ht="71.25">
      <c r="A58" s="7"/>
      <c r="B58" s="16" t="s">
        <v>8</v>
      </c>
      <c r="C58" s="16" t="s">
        <v>9</v>
      </c>
      <c r="D58" s="16" t="s">
        <v>10</v>
      </c>
      <c r="E58" s="16" t="s">
        <v>11</v>
      </c>
      <c r="F58" s="11"/>
    </row>
    <row r="59" spans="1:6" ht="15">
      <c r="A59" s="56" t="s">
        <v>0</v>
      </c>
      <c r="B59" s="57"/>
      <c r="C59" s="58"/>
      <c r="D59" s="5">
        <f>SUM(D60:D62)</f>
        <v>2037.9593300391005</v>
      </c>
      <c r="E59" s="5">
        <f>SUM(E60:E62)</f>
        <v>0.5171435571556792</v>
      </c>
      <c r="F59" s="17"/>
    </row>
    <row r="60" spans="1:6" ht="15">
      <c r="A60" s="6">
        <v>1</v>
      </c>
      <c r="B60" s="7" t="s">
        <v>1</v>
      </c>
      <c r="C60" s="8" t="s">
        <v>2</v>
      </c>
      <c r="D60" s="50">
        <f>E60*$D$54*12</f>
        <v>1474.866358681702</v>
      </c>
      <c r="E60" s="3">
        <v>0.3742555721380689</v>
      </c>
      <c r="F60" s="17"/>
    </row>
    <row r="61" spans="1:6" ht="15">
      <c r="A61" s="6">
        <v>2</v>
      </c>
      <c r="B61" s="7" t="s">
        <v>3</v>
      </c>
      <c r="C61" s="8" t="s">
        <v>2</v>
      </c>
      <c r="D61" s="50">
        <f>E61*$D$54*12</f>
        <v>425.9304000000001</v>
      </c>
      <c r="E61" s="3">
        <v>0.10808221680876982</v>
      </c>
      <c r="F61" s="19"/>
    </row>
    <row r="62" spans="1:6" ht="30">
      <c r="A62" s="6">
        <v>3</v>
      </c>
      <c r="B62" s="9" t="s">
        <v>4</v>
      </c>
      <c r="C62" s="9" t="s">
        <v>5</v>
      </c>
      <c r="D62" s="50">
        <f>E62*$D$54*12</f>
        <v>137.1625713573983</v>
      </c>
      <c r="E62" s="50">
        <v>0.03480576820884041</v>
      </c>
      <c r="F62" s="17"/>
    </row>
    <row r="63" spans="1:6" ht="15">
      <c r="A63" s="56" t="s">
        <v>12</v>
      </c>
      <c r="B63" s="59"/>
      <c r="C63" s="60"/>
      <c r="D63" s="20">
        <f>SUM(D64:D66)</f>
        <v>2717.7333119999994</v>
      </c>
      <c r="E63" s="20">
        <f>SUM(E64:E66)</f>
        <v>0.6896399999999998</v>
      </c>
      <c r="F63" s="17"/>
    </row>
    <row r="64" spans="1:6" ht="14.25" customHeight="1">
      <c r="A64" s="21">
        <v>4</v>
      </c>
      <c r="B64" s="9" t="s">
        <v>13</v>
      </c>
      <c r="C64" s="9" t="s">
        <v>14</v>
      </c>
      <c r="D64" s="50">
        <f>E64*$D$54*12</f>
        <v>388.24761599999994</v>
      </c>
      <c r="E64" s="3">
        <v>0.09851999999999998</v>
      </c>
      <c r="F64" s="17"/>
    </row>
    <row r="65" spans="1:6" ht="15">
      <c r="A65" s="6">
        <v>5</v>
      </c>
      <c r="B65" s="9" t="s">
        <v>47</v>
      </c>
      <c r="C65" s="9" t="s">
        <v>14</v>
      </c>
      <c r="D65" s="50">
        <f>E65*$D$54*12</f>
        <v>776.4952319999999</v>
      </c>
      <c r="E65" s="3">
        <v>0.19703999999999997</v>
      </c>
      <c r="F65" s="17"/>
    </row>
    <row r="66" spans="1:6" ht="60">
      <c r="A66" s="6">
        <v>6</v>
      </c>
      <c r="B66" s="9" t="s">
        <v>48</v>
      </c>
      <c r="C66" s="9" t="s">
        <v>14</v>
      </c>
      <c r="D66" s="50">
        <f>E66*$D$54*12</f>
        <v>1552.9904639999997</v>
      </c>
      <c r="E66" s="3">
        <v>0.39407999999999993</v>
      </c>
      <c r="F66" s="17"/>
    </row>
    <row r="67" spans="1:6" ht="15">
      <c r="A67" s="53" t="s">
        <v>17</v>
      </c>
      <c r="B67" s="54"/>
      <c r="C67" s="54"/>
      <c r="D67" s="24">
        <f>SUM(D68:D69)</f>
        <v>7099.314995072971</v>
      </c>
      <c r="E67" s="24">
        <f>SUM(E68:E69)</f>
        <v>1.8014908127976483</v>
      </c>
      <c r="F67" s="17"/>
    </row>
    <row r="68" spans="1:6" ht="60">
      <c r="A68" s="6">
        <v>7</v>
      </c>
      <c r="B68" s="9" t="s">
        <v>49</v>
      </c>
      <c r="C68" s="9" t="s">
        <v>14</v>
      </c>
      <c r="D68" s="4">
        <f>E68*$D$54*12</f>
        <v>537.1632289855344</v>
      </c>
      <c r="E68" s="4">
        <v>0.13630816813477833</v>
      </c>
      <c r="F68" s="17"/>
    </row>
    <row r="69" spans="1:6" ht="75">
      <c r="A69" s="6">
        <v>8</v>
      </c>
      <c r="B69" s="9" t="s">
        <v>18</v>
      </c>
      <c r="C69" s="9" t="s">
        <v>50</v>
      </c>
      <c r="D69" s="4">
        <f>E69*$D$54*12</f>
        <v>6562.151766087437</v>
      </c>
      <c r="E69" s="4">
        <v>1.66518264466287</v>
      </c>
      <c r="F69" s="17"/>
    </row>
    <row r="70" spans="1:6" ht="15">
      <c r="A70" s="53" t="s">
        <v>19</v>
      </c>
      <c r="B70" s="53"/>
      <c r="C70" s="53"/>
      <c r="D70" s="25">
        <f>SUM(D71)</f>
        <v>657.72</v>
      </c>
      <c r="E70" s="25">
        <f>E71</f>
        <v>0.16690012180267969</v>
      </c>
      <c r="F70" s="17"/>
    </row>
    <row r="71" spans="1:7" ht="15">
      <c r="A71" s="6">
        <v>9</v>
      </c>
      <c r="B71" s="9" t="s">
        <v>20</v>
      </c>
      <c r="C71" s="9" t="s">
        <v>21</v>
      </c>
      <c r="D71" s="50">
        <f>E71*$D$54*12</f>
        <v>657.72</v>
      </c>
      <c r="E71" s="3">
        <v>0.16690012180267969</v>
      </c>
      <c r="F71" s="17"/>
      <c r="G71" s="18"/>
    </row>
    <row r="72" spans="1:6" ht="15">
      <c r="A72" s="16"/>
      <c r="B72" s="26" t="s">
        <v>22</v>
      </c>
      <c r="C72" s="26"/>
      <c r="D72" s="5">
        <f>D59+D63+D67+D70</f>
        <v>12512.72763711207</v>
      </c>
      <c r="E72" s="5">
        <f>E59+E63+E67+E70</f>
        <v>3.175174491756007</v>
      </c>
      <c r="F72" s="17"/>
    </row>
    <row r="73" spans="1:6" ht="15">
      <c r="A73" s="28"/>
      <c r="B73" s="29"/>
      <c r="C73" s="30"/>
      <c r="D73" s="31"/>
      <c r="E73" s="32"/>
      <c r="F73" s="11"/>
    </row>
    <row r="74" spans="1:6" ht="15">
      <c r="A74" s="28"/>
      <c r="B74" s="29"/>
      <c r="C74" s="30"/>
      <c r="D74" s="31"/>
      <c r="E74" s="32"/>
      <c r="F74" s="11"/>
    </row>
    <row r="75" spans="1:6" ht="105">
      <c r="A75" s="23" t="s">
        <v>23</v>
      </c>
      <c r="B75" s="23" t="s">
        <v>24</v>
      </c>
      <c r="C75" s="23" t="s">
        <v>25</v>
      </c>
      <c r="D75" s="23" t="s">
        <v>26</v>
      </c>
      <c r="E75" s="23" t="s">
        <v>27</v>
      </c>
      <c r="F75" s="23" t="s">
        <v>28</v>
      </c>
    </row>
    <row r="76" spans="1:6" ht="15">
      <c r="A76" s="23">
        <v>1</v>
      </c>
      <c r="B76" s="33" t="s">
        <v>55</v>
      </c>
      <c r="C76" s="23" t="s">
        <v>54</v>
      </c>
      <c r="D76" s="48">
        <f>660.17*17.9</f>
        <v>11817.042999999998</v>
      </c>
      <c r="E76" s="35">
        <f>D76/12/$D$54</f>
        <v>2.998640631343889</v>
      </c>
      <c r="F76" s="36">
        <v>1</v>
      </c>
    </row>
    <row r="77" spans="1:6" ht="15">
      <c r="A77" s="23"/>
      <c r="B77" s="37" t="s">
        <v>29</v>
      </c>
      <c r="C77" s="22"/>
      <c r="D77" s="51">
        <f>SUM(D76:D76)</f>
        <v>11817.042999999998</v>
      </c>
      <c r="E77" s="39">
        <f>SUM(E76:E76)</f>
        <v>2.998640631343889</v>
      </c>
      <c r="F77" s="40"/>
    </row>
    <row r="78" spans="1:6" ht="15">
      <c r="A78" s="28"/>
      <c r="B78" s="29"/>
      <c r="C78" s="41"/>
      <c r="D78" s="41"/>
      <c r="E78" s="41"/>
      <c r="F78" s="41"/>
    </row>
    <row r="79" spans="1:6" ht="15">
      <c r="A79" s="28"/>
      <c r="B79" s="29"/>
      <c r="C79" s="41"/>
      <c r="D79" s="41"/>
      <c r="E79" s="41"/>
      <c r="F79" s="41"/>
    </row>
    <row r="80" spans="1:6" ht="5.25" customHeight="1">
      <c r="A80" s="28"/>
      <c r="B80" s="29"/>
      <c r="C80" s="41"/>
      <c r="D80" s="41"/>
      <c r="E80" s="41"/>
      <c r="F80" s="41"/>
    </row>
    <row r="81" spans="1:6" ht="29.25">
      <c r="A81" s="28"/>
      <c r="B81" s="29" t="s">
        <v>30</v>
      </c>
      <c r="C81" s="42">
        <f>D72+D77</f>
        <v>24329.770637112066</v>
      </c>
      <c r="D81" s="42"/>
      <c r="E81" s="42"/>
      <c r="F81" s="41"/>
    </row>
    <row r="82" spans="1:6" ht="15">
      <c r="A82" s="28"/>
      <c r="B82" s="29" t="s">
        <v>31</v>
      </c>
      <c r="C82" s="43">
        <f>E72+E77</f>
        <v>6.173815123099896</v>
      </c>
      <c r="D82" s="41"/>
      <c r="E82" s="41"/>
      <c r="F82" s="41"/>
    </row>
    <row r="83" spans="1:6" ht="15">
      <c r="A83" s="28"/>
      <c r="B83" s="29"/>
      <c r="C83" s="43"/>
      <c r="D83" s="41"/>
      <c r="E83" s="41"/>
      <c r="F83" s="41"/>
    </row>
    <row r="84" spans="1:6" ht="15">
      <c r="A84" s="11"/>
      <c r="B84" s="11"/>
      <c r="C84" s="11"/>
      <c r="D84" s="11"/>
      <c r="E84" s="11"/>
      <c r="F84" s="11"/>
    </row>
    <row r="85" spans="1:6" ht="33.75" customHeight="1">
      <c r="A85" s="55" t="s">
        <v>32</v>
      </c>
      <c r="B85" s="55"/>
      <c r="C85" s="55"/>
      <c r="D85" s="55"/>
      <c r="E85" s="55"/>
      <c r="F85" s="55"/>
    </row>
    <row r="86" spans="1:6" ht="15">
      <c r="A86" s="10"/>
      <c r="B86" s="10"/>
      <c r="C86" s="10"/>
      <c r="D86" s="11"/>
      <c r="E86" s="11"/>
      <c r="F86" s="11"/>
    </row>
    <row r="87" spans="1:6" ht="71.25">
      <c r="A87" s="7"/>
      <c r="B87" s="16" t="s">
        <v>8</v>
      </c>
      <c r="C87" s="16" t="s">
        <v>9</v>
      </c>
      <c r="D87" s="16" t="s">
        <v>10</v>
      </c>
      <c r="E87" s="16" t="s">
        <v>11</v>
      </c>
      <c r="F87" s="11"/>
    </row>
    <row r="88" spans="1:5" ht="30.75" customHeight="1">
      <c r="A88" s="52" t="s">
        <v>33</v>
      </c>
      <c r="B88" s="52"/>
      <c r="C88" s="52"/>
      <c r="D88" s="5">
        <f>D89</f>
        <v>45.3192</v>
      </c>
      <c r="E88" s="5">
        <f>E89</f>
        <v>0.0115</v>
      </c>
    </row>
    <row r="89" spans="1:5" ht="30">
      <c r="A89" s="6">
        <v>1</v>
      </c>
      <c r="B89" s="44" t="s">
        <v>34</v>
      </c>
      <c r="C89" s="44" t="s">
        <v>35</v>
      </c>
      <c r="D89" s="4">
        <f>E89*12*$D$54</f>
        <v>45.3192</v>
      </c>
      <c r="E89" s="45">
        <v>0.0115</v>
      </c>
    </row>
    <row r="90" spans="1:5" ht="30.75" customHeight="1">
      <c r="A90" s="52" t="s">
        <v>36</v>
      </c>
      <c r="B90" s="52"/>
      <c r="C90" s="52"/>
      <c r="D90" s="5">
        <f>D91+D92+D93</f>
        <v>1359.5759999999998</v>
      </c>
      <c r="E90" s="5">
        <f>E91+E92+E93</f>
        <v>0.34500000000000003</v>
      </c>
    </row>
    <row r="91" spans="1:5" ht="45">
      <c r="A91" s="6">
        <v>2</v>
      </c>
      <c r="B91" s="44" t="s">
        <v>37</v>
      </c>
      <c r="C91" s="44" t="s">
        <v>38</v>
      </c>
      <c r="D91" s="4">
        <f>E91*12*$D$54</f>
        <v>90.6384</v>
      </c>
      <c r="E91" s="45">
        <v>0.023</v>
      </c>
    </row>
    <row r="92" spans="1:5" ht="14.25" customHeight="1">
      <c r="A92" s="6">
        <v>3</v>
      </c>
      <c r="B92" s="49" t="s">
        <v>43</v>
      </c>
      <c r="C92" s="49" t="s">
        <v>44</v>
      </c>
      <c r="D92" s="4">
        <f>E92*12*$D$54</f>
        <v>997.0224</v>
      </c>
      <c r="E92" s="45">
        <v>0.253</v>
      </c>
    </row>
    <row r="93" spans="1:5" ht="15">
      <c r="A93" s="6">
        <v>4</v>
      </c>
      <c r="B93" s="46" t="s">
        <v>39</v>
      </c>
      <c r="C93" s="7" t="s">
        <v>35</v>
      </c>
      <c r="D93" s="4">
        <f>E93*12*$D$54</f>
        <v>271.9151999999999</v>
      </c>
      <c r="E93" s="2">
        <v>0.06899999999999999</v>
      </c>
    </row>
    <row r="94" spans="1:6" ht="15">
      <c r="A94" s="16"/>
      <c r="B94" s="26" t="s">
        <v>22</v>
      </c>
      <c r="C94" s="26"/>
      <c r="D94" s="27">
        <f>D88+D90</f>
        <v>1404.8951999999997</v>
      </c>
      <c r="E94" s="5">
        <f>E88+E90</f>
        <v>0.35650000000000004</v>
      </c>
      <c r="F94" s="15"/>
    </row>
    <row r="95" spans="1:6" ht="5.25" customHeight="1">
      <c r="A95" s="11"/>
      <c r="B95" s="11"/>
      <c r="C95" s="11"/>
      <c r="D95" s="11"/>
      <c r="E95" s="11"/>
      <c r="F95" s="11"/>
    </row>
    <row r="96" spans="1:6" ht="15">
      <c r="A96" s="11"/>
      <c r="B96" s="11"/>
      <c r="C96" s="11"/>
      <c r="D96" s="11"/>
      <c r="E96" s="11"/>
      <c r="F96" s="11"/>
    </row>
    <row r="97" spans="1:6" ht="105">
      <c r="A97" s="23" t="s">
        <v>23</v>
      </c>
      <c r="B97" s="23" t="s">
        <v>24</v>
      </c>
      <c r="C97" s="23" t="s">
        <v>25</v>
      </c>
      <c r="D97" s="23" t="s">
        <v>26</v>
      </c>
      <c r="E97" s="23" t="s">
        <v>27</v>
      </c>
      <c r="F97" s="23" t="s">
        <v>28</v>
      </c>
    </row>
    <row r="98" spans="1:6" ht="15">
      <c r="A98" s="23">
        <v>1</v>
      </c>
      <c r="B98" s="33" t="s">
        <v>55</v>
      </c>
      <c r="C98" s="23" t="s">
        <v>54</v>
      </c>
      <c r="D98" s="48">
        <f>660.17*17.9</f>
        <v>11817.042999999998</v>
      </c>
      <c r="E98" s="35">
        <f>D98/12/$D$54</f>
        <v>2.998640631343889</v>
      </c>
      <c r="F98" s="36">
        <v>1</v>
      </c>
    </row>
    <row r="99" spans="1:6" ht="15">
      <c r="A99" s="23">
        <v>2</v>
      </c>
      <c r="B99" s="33" t="s">
        <v>40</v>
      </c>
      <c r="C99" s="23" t="s">
        <v>51</v>
      </c>
      <c r="D99" s="48">
        <f>638.6*6</f>
        <v>3831.6000000000004</v>
      </c>
      <c r="E99" s="35">
        <f>D99/12/$D$54</f>
        <v>0.9722898903775884</v>
      </c>
      <c r="F99" s="36">
        <v>1</v>
      </c>
    </row>
    <row r="100" spans="1:6" ht="15">
      <c r="A100" s="23"/>
      <c r="B100" s="37" t="s">
        <v>29</v>
      </c>
      <c r="C100" s="22"/>
      <c r="D100" s="38">
        <f>SUM(D98:D99)</f>
        <v>15648.642999999998</v>
      </c>
      <c r="E100" s="39">
        <f>SUM(E98:E99)</f>
        <v>3.9709305217214776</v>
      </c>
      <c r="F100" s="40"/>
    </row>
    <row r="102" spans="2:3" ht="29.25">
      <c r="B102" s="29" t="s">
        <v>52</v>
      </c>
      <c r="C102" s="47">
        <f>C30+C81</f>
        <v>54564.21768605156</v>
      </c>
    </row>
  </sheetData>
  <mergeCells count="17">
    <mergeCell ref="A39:C39"/>
    <mergeCell ref="A16:C16"/>
    <mergeCell ref="A19:C19"/>
    <mergeCell ref="A34:F34"/>
    <mergeCell ref="A37:C37"/>
    <mergeCell ref="A1:E1"/>
    <mergeCell ref="A5:E5"/>
    <mergeCell ref="A8:C8"/>
    <mergeCell ref="A12:C12"/>
    <mergeCell ref="A56:E56"/>
    <mergeCell ref="A59:C59"/>
    <mergeCell ref="A63:C63"/>
    <mergeCell ref="A90:C90"/>
    <mergeCell ref="A67:C67"/>
    <mergeCell ref="A70:C70"/>
    <mergeCell ref="A85:F85"/>
    <mergeCell ref="A88:C8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97" zoomScaleNormal="97" workbookViewId="0" topLeftCell="A37">
      <selection activeCell="C50" sqref="C50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56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57</v>
      </c>
      <c r="C3" s="14"/>
      <c r="D3" s="1">
        <v>177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2264.399255599</v>
      </c>
      <c r="E8" s="5">
        <f>SUM(E9:E11)</f>
        <v>1.0661013444439738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1638.7403985352244</v>
      </c>
      <c r="E9" s="3">
        <v>0.7715350275589569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473.2560000000001</v>
      </c>
      <c r="E10" s="3">
        <v>0.22281355932203395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152.40285706377585</v>
      </c>
      <c r="E11" s="50">
        <v>0.071752757562983</v>
      </c>
      <c r="F11" s="17"/>
    </row>
    <row r="12" spans="1:6" ht="15">
      <c r="A12" s="56" t="s">
        <v>12</v>
      </c>
      <c r="B12" s="59"/>
      <c r="C12" s="60"/>
      <c r="D12" s="20">
        <f>SUM(D13:D15)</f>
        <v>789.4908</v>
      </c>
      <c r="E12" s="20">
        <f>SUM(E13:E15)</f>
        <v>0.3717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112.7844</v>
      </c>
      <c r="E13" s="3">
        <v>0.053099999999999994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225.5688</v>
      </c>
      <c r="E14" s="3">
        <v>0.10619999999999999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451.1376</v>
      </c>
      <c r="E15" s="3">
        <v>0.21239999999999998</v>
      </c>
      <c r="F15" s="17"/>
    </row>
    <row r="16" spans="1:6" ht="15">
      <c r="A16" s="53" t="s">
        <v>17</v>
      </c>
      <c r="B16" s="54"/>
      <c r="C16" s="54"/>
      <c r="D16" s="24">
        <f>SUM(D17:D18)</f>
        <v>2249.1793880396885</v>
      </c>
      <c r="E16" s="24">
        <f>SUM(E17:E18)</f>
        <v>1.0589356817512658</v>
      </c>
      <c r="F16" s="17"/>
    </row>
    <row r="17" spans="1:6" ht="60.75" customHeight="1">
      <c r="A17" s="6">
        <v>7</v>
      </c>
      <c r="B17" s="9" t="s">
        <v>58</v>
      </c>
      <c r="C17" s="9" t="s">
        <v>14</v>
      </c>
      <c r="D17" s="4">
        <f>E17*$D$3*12</f>
        <v>136.30217718827348</v>
      </c>
      <c r="E17" s="3">
        <v>0.06417239980615512</v>
      </c>
      <c r="F17" s="17"/>
    </row>
    <row r="18" spans="1:6" ht="90">
      <c r="A18" s="6">
        <v>8</v>
      </c>
      <c r="B18" s="9" t="s">
        <v>18</v>
      </c>
      <c r="C18" s="9" t="s">
        <v>59</v>
      </c>
      <c r="D18" s="4">
        <f>E18*$D$3*12</f>
        <v>2112.877210851415</v>
      </c>
      <c r="E18" s="3">
        <v>0.9947632819451107</v>
      </c>
      <c r="F18" s="17"/>
    </row>
    <row r="19" spans="1:6" ht="15">
      <c r="A19" s="53" t="s">
        <v>19</v>
      </c>
      <c r="B19" s="53"/>
      <c r="C19" s="53"/>
      <c r="D19" s="25">
        <f>SUM(D20)</f>
        <v>730.8000000000001</v>
      </c>
      <c r="E19" s="25">
        <f>E20</f>
        <v>0.3440677966101695</v>
      </c>
      <c r="F19" s="17"/>
    </row>
    <row r="20" spans="1:7" ht="15">
      <c r="A20" s="6">
        <v>9</v>
      </c>
      <c r="B20" s="9" t="s">
        <v>20</v>
      </c>
      <c r="C20" s="9" t="s">
        <v>21</v>
      </c>
      <c r="D20" s="50">
        <f>E20*$D$3*12</f>
        <v>730.8000000000001</v>
      </c>
      <c r="E20" s="3">
        <v>0.3440677966101695</v>
      </c>
      <c r="F20" s="17"/>
      <c r="G20" s="18"/>
    </row>
    <row r="21" spans="1:6" ht="15">
      <c r="A21" s="16"/>
      <c r="B21" s="26" t="s">
        <v>22</v>
      </c>
      <c r="C21" s="26"/>
      <c r="D21" s="5">
        <f>D8+D12+D16+D19</f>
        <v>6033.869443638689</v>
      </c>
      <c r="E21" s="5">
        <f>E8+E12+E16+E19</f>
        <v>2.840804822805409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60</v>
      </c>
      <c r="D25" s="48">
        <f>660.17*9.5</f>
        <v>6271.615</v>
      </c>
      <c r="E25" s="35">
        <f>D25/12/$D$3</f>
        <v>2.952737758945386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6271.615</v>
      </c>
      <c r="E26" s="39">
        <f>SUM(E25:E25)</f>
        <v>2.952737758945386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29.25">
      <c r="A29" s="28"/>
      <c r="B29" s="29" t="s">
        <v>30</v>
      </c>
      <c r="C29" s="42">
        <f>D21+D26</f>
        <v>12305.484443638688</v>
      </c>
      <c r="D29" s="42"/>
      <c r="E29" s="42"/>
      <c r="F29" s="41"/>
    </row>
    <row r="30" spans="1:6" ht="15">
      <c r="A30" s="28"/>
      <c r="B30" s="29" t="s">
        <v>31</v>
      </c>
      <c r="C30" s="43">
        <f>E21+E26</f>
        <v>5.7935425817507955</v>
      </c>
      <c r="D30" s="41"/>
      <c r="E30" s="41"/>
      <c r="F30" s="41"/>
    </row>
    <row r="31" spans="1:6" ht="15">
      <c r="A31" s="28"/>
      <c r="B31" s="29"/>
      <c r="C31" s="43"/>
      <c r="D31" s="41"/>
      <c r="E31" s="41"/>
      <c r="F31" s="41"/>
    </row>
    <row r="32" spans="1:6" ht="5.25" customHeight="1">
      <c r="A32" s="11"/>
      <c r="B32" s="11"/>
      <c r="C32" s="11"/>
      <c r="D32" s="11"/>
      <c r="E32" s="11"/>
      <c r="F32" s="11"/>
    </row>
    <row r="33" spans="1:6" ht="33.75" customHeight="1">
      <c r="A33" s="55" t="s">
        <v>32</v>
      </c>
      <c r="B33" s="55"/>
      <c r="C33" s="55"/>
      <c r="D33" s="55"/>
      <c r="E33" s="55"/>
      <c r="F33" s="55"/>
    </row>
    <row r="34" spans="1:6" ht="15">
      <c r="A34" s="10"/>
      <c r="B34" s="10"/>
      <c r="C34" s="10"/>
      <c r="D34" s="11"/>
      <c r="E34" s="11"/>
      <c r="F34" s="11"/>
    </row>
    <row r="35" spans="1:6" ht="71.25">
      <c r="A35" s="7"/>
      <c r="B35" s="16" t="s">
        <v>8</v>
      </c>
      <c r="C35" s="16" t="s">
        <v>9</v>
      </c>
      <c r="D35" s="16" t="s">
        <v>10</v>
      </c>
      <c r="E35" s="16" t="s">
        <v>11</v>
      </c>
      <c r="F35" s="11"/>
    </row>
    <row r="36" spans="1:5" ht="30.75" customHeight="1">
      <c r="A36" s="52" t="s">
        <v>33</v>
      </c>
      <c r="B36" s="52"/>
      <c r="C36" s="52"/>
      <c r="D36" s="5">
        <f>D37</f>
        <v>24.426000000000002</v>
      </c>
      <c r="E36" s="5">
        <f>E37</f>
        <v>0.0115</v>
      </c>
    </row>
    <row r="37" spans="1:5" ht="30">
      <c r="A37" s="6">
        <v>1</v>
      </c>
      <c r="B37" s="44" t="s">
        <v>34</v>
      </c>
      <c r="C37" s="44" t="s">
        <v>35</v>
      </c>
      <c r="D37" s="4">
        <f>E37*12*$D$3</f>
        <v>24.426000000000002</v>
      </c>
      <c r="E37" s="45">
        <v>0.0115</v>
      </c>
    </row>
    <row r="38" spans="1:5" ht="30.75" customHeight="1">
      <c r="A38" s="52" t="s">
        <v>36</v>
      </c>
      <c r="B38" s="52"/>
      <c r="C38" s="52"/>
      <c r="D38" s="5">
        <f>D39+D40+D41</f>
        <v>732.78</v>
      </c>
      <c r="E38" s="5">
        <f>E39+E40+E41</f>
        <v>0.34500000000000003</v>
      </c>
    </row>
    <row r="39" spans="1:5" ht="45">
      <c r="A39" s="6">
        <v>2</v>
      </c>
      <c r="B39" s="44" t="s">
        <v>37</v>
      </c>
      <c r="C39" s="44" t="s">
        <v>38</v>
      </c>
      <c r="D39" s="4">
        <f>E39*12*$D$3</f>
        <v>48.852000000000004</v>
      </c>
      <c r="E39" s="45">
        <v>0.023</v>
      </c>
    </row>
    <row r="40" spans="1:5" ht="30">
      <c r="A40" s="6">
        <v>3</v>
      </c>
      <c r="B40" s="49" t="s">
        <v>43</v>
      </c>
      <c r="C40" s="49" t="s">
        <v>44</v>
      </c>
      <c r="D40" s="4">
        <f>E40*12*$D$3</f>
        <v>537.372</v>
      </c>
      <c r="E40" s="45">
        <v>0.253</v>
      </c>
    </row>
    <row r="41" spans="1:5" ht="15">
      <c r="A41" s="6">
        <v>4</v>
      </c>
      <c r="B41" s="46" t="s">
        <v>39</v>
      </c>
      <c r="C41" s="7" t="s">
        <v>35</v>
      </c>
      <c r="D41" s="4">
        <f>E41*12*$D$3</f>
        <v>146.55599999999998</v>
      </c>
      <c r="E41" s="2">
        <v>0.06899999999999999</v>
      </c>
    </row>
    <row r="42" spans="1:6" ht="15">
      <c r="A42" s="16"/>
      <c r="B42" s="26" t="s">
        <v>22</v>
      </c>
      <c r="C42" s="26"/>
      <c r="D42" s="27">
        <f>D36+D38</f>
        <v>757.206</v>
      </c>
      <c r="E42" s="5">
        <f>E36+E38</f>
        <v>0.35650000000000004</v>
      </c>
      <c r="F42" s="15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05">
      <c r="A45" s="23" t="s">
        <v>23</v>
      </c>
      <c r="B45" s="23" t="s">
        <v>24</v>
      </c>
      <c r="C45" s="23" t="s">
        <v>25</v>
      </c>
      <c r="D45" s="23" t="s">
        <v>26</v>
      </c>
      <c r="E45" s="23" t="s">
        <v>27</v>
      </c>
      <c r="F45" s="23" t="s">
        <v>28</v>
      </c>
    </row>
    <row r="46" spans="1:6" ht="15">
      <c r="A46" s="23">
        <v>1</v>
      </c>
      <c r="B46" s="33" t="s">
        <v>55</v>
      </c>
      <c r="C46" s="23" t="s">
        <v>60</v>
      </c>
      <c r="D46" s="48">
        <f>660.17*9.5</f>
        <v>6271.615</v>
      </c>
      <c r="E46" s="35">
        <f>D46/12/$D$3</f>
        <v>2.952737758945386</v>
      </c>
      <c r="F46" s="36">
        <v>1</v>
      </c>
    </row>
    <row r="47" spans="1:6" ht="15">
      <c r="A47" s="23">
        <v>2</v>
      </c>
      <c r="B47" s="33" t="s">
        <v>40</v>
      </c>
      <c r="C47" s="23" t="s">
        <v>61</v>
      </c>
      <c r="D47" s="48">
        <f>638.6*3</f>
        <v>1915.8000000000002</v>
      </c>
      <c r="E47" s="35">
        <f>D47/12/$D$3</f>
        <v>0.9019774011299435</v>
      </c>
      <c r="F47" s="36">
        <v>1</v>
      </c>
    </row>
    <row r="48" spans="1:6" ht="15">
      <c r="A48" s="23"/>
      <c r="B48" s="37" t="s">
        <v>29</v>
      </c>
      <c r="C48" s="22"/>
      <c r="D48" s="38">
        <f>SUM(D46:D47)</f>
        <v>8187.415</v>
      </c>
      <c r="E48" s="39">
        <f>SUM(E46:E47)</f>
        <v>3.8547151600753295</v>
      </c>
      <c r="F48" s="40"/>
    </row>
    <row r="49" ht="24" customHeight="1"/>
    <row r="50" spans="2:3" ht="29.25">
      <c r="B50" s="29" t="s">
        <v>65</v>
      </c>
      <c r="C50" s="47">
        <f>C29</f>
        <v>12305.484443638688</v>
      </c>
    </row>
  </sheetData>
  <mergeCells count="9">
    <mergeCell ref="A38:C38"/>
    <mergeCell ref="A16:C16"/>
    <mergeCell ref="A19:C19"/>
    <mergeCell ref="A33:F33"/>
    <mergeCell ref="A36:C36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97" zoomScaleNormal="97" workbookViewId="0" topLeftCell="A16">
      <selection activeCell="H21" sqref="H21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62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63</v>
      </c>
      <c r="C3" s="14"/>
      <c r="D3" s="1">
        <v>149.7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905.7597022396002</v>
      </c>
      <c r="E8" s="5">
        <f>SUM(E9:E11)</f>
        <v>0.5042082510797151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655.4961594140898</v>
      </c>
      <c r="E9" s="3">
        <v>0.36489432165112995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189.30240000000003</v>
      </c>
      <c r="E10" s="3">
        <v>0.10537875751503008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60.96114282551035</v>
      </c>
      <c r="E11" s="50">
        <v>0.033935171913555086</v>
      </c>
      <c r="F11" s="17"/>
    </row>
    <row r="12" spans="1:6" ht="15">
      <c r="A12" s="56" t="s">
        <v>12</v>
      </c>
      <c r="B12" s="59"/>
      <c r="C12" s="60"/>
      <c r="D12" s="20">
        <f>SUM(D13:D15)</f>
        <v>564.7342679999999</v>
      </c>
      <c r="E12" s="20">
        <f>SUM(E13:E15)</f>
        <v>0.3143699999999999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80.67632399999998</v>
      </c>
      <c r="E13" s="3">
        <v>0.04490999999999999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161.35264799999996</v>
      </c>
      <c r="E14" s="3">
        <v>0.08981999999999998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322.7052959999999</v>
      </c>
      <c r="E15" s="3">
        <v>0.17963999999999997</v>
      </c>
      <c r="F15" s="17"/>
    </row>
    <row r="16" spans="1:6" ht="15">
      <c r="A16" s="53" t="s">
        <v>17</v>
      </c>
      <c r="B16" s="54"/>
      <c r="C16" s="54"/>
      <c r="D16" s="24">
        <f>SUM(D17:D18)</f>
        <v>2337.252283846539</v>
      </c>
      <c r="E16" s="24">
        <f>SUM(E17:E18)</f>
        <v>1.301075642310476</v>
      </c>
      <c r="F16" s="17"/>
    </row>
    <row r="17" spans="1:6" ht="60">
      <c r="A17" s="6">
        <v>7</v>
      </c>
      <c r="B17" s="9" t="s">
        <v>49</v>
      </c>
      <c r="C17" s="9" t="s">
        <v>14</v>
      </c>
      <c r="D17" s="4">
        <f>E17*$D$3*12</f>
        <v>136.73406554330217</v>
      </c>
      <c r="E17" s="3">
        <v>0.07611560094817534</v>
      </c>
      <c r="F17" s="17"/>
    </row>
    <row r="18" spans="1:6" ht="75">
      <c r="A18" s="6">
        <v>8</v>
      </c>
      <c r="B18" s="9" t="s">
        <v>18</v>
      </c>
      <c r="C18" s="9" t="s">
        <v>50</v>
      </c>
      <c r="D18" s="4">
        <f>E18*$D$3*12</f>
        <v>2200.5182183032366</v>
      </c>
      <c r="E18" s="4">
        <v>1.2249600413623005</v>
      </c>
      <c r="F18" s="17"/>
    </row>
    <row r="19" spans="1:6" ht="15">
      <c r="A19" s="53" t="s">
        <v>19</v>
      </c>
      <c r="B19" s="53"/>
      <c r="C19" s="53"/>
      <c r="D19" s="25">
        <f>SUM(D20)</f>
        <v>292.32</v>
      </c>
      <c r="E19" s="25">
        <f>E20</f>
        <v>0.16272545090180363</v>
      </c>
      <c r="F19" s="17"/>
    </row>
    <row r="20" spans="1:7" ht="15">
      <c r="A20" s="6">
        <v>9</v>
      </c>
      <c r="B20" s="9" t="s">
        <v>20</v>
      </c>
      <c r="C20" s="9" t="s">
        <v>21</v>
      </c>
      <c r="D20" s="50">
        <f>E20*$D$3*12</f>
        <v>292.32</v>
      </c>
      <c r="E20" s="3">
        <v>0.16272545090180363</v>
      </c>
      <c r="F20" s="17"/>
      <c r="G20" s="18"/>
    </row>
    <row r="21" spans="1:6" ht="15">
      <c r="A21" s="16"/>
      <c r="B21" s="26" t="s">
        <v>22</v>
      </c>
      <c r="C21" s="26"/>
      <c r="D21" s="5">
        <f>D8+D12+D16+D19</f>
        <v>4100.0662540861385</v>
      </c>
      <c r="E21" s="5">
        <f>E8+E12+E16+E19</f>
        <v>2.282379344291994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64</v>
      </c>
      <c r="D25" s="48">
        <f>660.17*8</f>
        <v>5281.36</v>
      </c>
      <c r="E25" s="35">
        <f>D25/12/$D$3</f>
        <v>2.9399688265419726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5281.36</v>
      </c>
      <c r="E26" s="39">
        <f>SUM(E25:E25)</f>
        <v>2.9399688265419726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9381.426254086138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5.222348170833967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20.6586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20.6586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619.7579999999999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41.3172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454.4892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123.95159999999997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640.4165999999999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64</v>
      </c>
      <c r="D47" s="48">
        <f>660.17*8</f>
        <v>5281.36</v>
      </c>
      <c r="E47" s="35">
        <f>D47/12/$D$3</f>
        <v>2.9399688265419726</v>
      </c>
      <c r="F47" s="36">
        <v>1</v>
      </c>
    </row>
    <row r="48" spans="1:6" ht="15">
      <c r="A48" s="23">
        <v>2</v>
      </c>
      <c r="B48" s="33" t="s">
        <v>40</v>
      </c>
      <c r="C48" s="23" t="s">
        <v>61</v>
      </c>
      <c r="D48" s="48">
        <f>638.6*3</f>
        <v>1915.8000000000002</v>
      </c>
      <c r="E48" s="35">
        <f>D48/12/$D$3</f>
        <v>1.0664662658650637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7197.16</v>
      </c>
      <c r="E49" s="39">
        <f>SUM(E47:E48)</f>
        <v>4.006435092407036</v>
      </c>
      <c r="F49" s="40"/>
    </row>
    <row r="50" ht="24" customHeight="1"/>
    <row r="51" spans="2:3" ht="29.25">
      <c r="B51" s="29" t="s">
        <v>66</v>
      </c>
      <c r="C51" s="47">
        <f>C30</f>
        <v>9381.426254086138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="97" zoomScaleNormal="97" workbookViewId="0" topLeftCell="A2">
      <selection activeCell="B14" sqref="B14:B15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67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68</v>
      </c>
      <c r="C3" s="14"/>
      <c r="D3" s="1">
        <v>234.2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4755.238436757901</v>
      </c>
      <c r="E8" s="5">
        <f>SUM(E9:E11)</f>
        <v>1.692014815242635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3441.3548369239716</v>
      </c>
      <c r="E9" s="3">
        <v>1.2245071295630414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993.8376000000002</v>
      </c>
      <c r="E10" s="3">
        <v>0.35362852263023065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320.0459998339294</v>
      </c>
      <c r="E11" s="50">
        <v>0.11387916304936287</v>
      </c>
      <c r="F11" s="17"/>
    </row>
    <row r="12" spans="1:6" ht="15">
      <c r="A12" s="56" t="s">
        <v>12</v>
      </c>
      <c r="B12" s="59"/>
      <c r="C12" s="60"/>
      <c r="D12" s="20">
        <f>SUM(D13:D15)</f>
        <v>1382.2109279999997</v>
      </c>
      <c r="E12" s="20">
        <f>SUM(E13:E15)</f>
        <v>0.4918199999999999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197.45870399999995</v>
      </c>
      <c r="E13" s="3">
        <v>0.07025999999999999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394.9174079999999</v>
      </c>
      <c r="E14" s="3">
        <v>0.14051999999999998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789.8348159999998</v>
      </c>
      <c r="E15" s="3">
        <v>0.28103999999999996</v>
      </c>
      <c r="F15" s="17"/>
    </row>
    <row r="16" spans="1:6" ht="15">
      <c r="A16" s="53" t="s">
        <v>17</v>
      </c>
      <c r="B16" s="54"/>
      <c r="C16" s="54"/>
      <c r="D16" s="24">
        <f>SUM(D17:D18)</f>
        <v>6309.6228217686985</v>
      </c>
      <c r="E16" s="24">
        <f>SUM(E17:E18)</f>
        <v>2.245097787421256</v>
      </c>
      <c r="F16" s="17"/>
    </row>
    <row r="17" spans="1:6" ht="58.5" customHeight="1">
      <c r="A17" s="6">
        <v>7</v>
      </c>
      <c r="B17" s="9" t="s">
        <v>58</v>
      </c>
      <c r="C17" s="9" t="s">
        <v>14</v>
      </c>
      <c r="D17" s="4">
        <f>E17*$D$3*12</f>
        <v>364.96314761871827</v>
      </c>
      <c r="E17" s="4">
        <v>0.1298616380652997</v>
      </c>
      <c r="F17" s="17"/>
    </row>
    <row r="18" spans="1:6" ht="90">
      <c r="A18" s="6">
        <v>8</v>
      </c>
      <c r="B18" s="9" t="s">
        <v>18</v>
      </c>
      <c r="C18" s="9" t="s">
        <v>59</v>
      </c>
      <c r="D18" s="4">
        <f>E18*$D$3*12</f>
        <v>5944.65967414998</v>
      </c>
      <c r="E18" s="3">
        <v>2.1152361493559564</v>
      </c>
      <c r="F18" s="17"/>
    </row>
    <row r="19" spans="1:6" ht="15">
      <c r="A19" s="53" t="s">
        <v>19</v>
      </c>
      <c r="B19" s="53"/>
      <c r="C19" s="53"/>
      <c r="D19" s="25">
        <f>SUM(D20)</f>
        <v>1023.1200000000001</v>
      </c>
      <c r="E19" s="25">
        <f>E20</f>
        <v>0.3640478223740393</v>
      </c>
      <c r="F19" s="17"/>
    </row>
    <row r="20" spans="1:7" ht="15">
      <c r="A20" s="6">
        <v>9</v>
      </c>
      <c r="B20" s="9" t="s">
        <v>20</v>
      </c>
      <c r="C20" s="9" t="s">
        <v>21</v>
      </c>
      <c r="D20" s="50">
        <f>E20*$D$3*12</f>
        <v>1023.1200000000001</v>
      </c>
      <c r="E20" s="3">
        <v>0.3640478223740393</v>
      </c>
      <c r="F20" s="17"/>
      <c r="G20" s="18"/>
    </row>
    <row r="21" spans="1:6" ht="15">
      <c r="A21" s="16"/>
      <c r="B21" s="26" t="s">
        <v>22</v>
      </c>
      <c r="C21" s="26"/>
      <c r="D21" s="5">
        <f>D8+D12+D16+D19</f>
        <v>13470.1921865266</v>
      </c>
      <c r="E21" s="5">
        <f>E8+E12+E16+E19</f>
        <v>4.792980425037931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69</v>
      </c>
      <c r="D25" s="48">
        <f>660.17*12.5</f>
        <v>8252.125</v>
      </c>
      <c r="E25" s="35">
        <f>D25/12/$D$3</f>
        <v>2.9362813122687164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8252.125</v>
      </c>
      <c r="E26" s="39">
        <f>SUM(E25:E25)</f>
        <v>2.9362813122687164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21722.317186526598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7.729261737306647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32.3196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32.3196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969.588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64.6392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711.0312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193.91759999999996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1001.9076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69</v>
      </c>
      <c r="D47" s="48">
        <f>660.17*12.5</f>
        <v>8252.125</v>
      </c>
      <c r="E47" s="35">
        <f>D47/12/$D$3</f>
        <v>2.9362813122687164</v>
      </c>
      <c r="F47" s="36">
        <v>1</v>
      </c>
    </row>
    <row r="48" spans="1:6" ht="15">
      <c r="A48" s="23">
        <v>2</v>
      </c>
      <c r="B48" s="33" t="s">
        <v>40</v>
      </c>
      <c r="C48" s="23" t="s">
        <v>70</v>
      </c>
      <c r="D48" s="48">
        <f>638.6*4</f>
        <v>2554.4</v>
      </c>
      <c r="E48" s="35">
        <f>D48/12/$D$3</f>
        <v>0.9089097637346998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10806.525</v>
      </c>
      <c r="E49" s="39">
        <f>SUM(E47:E48)</f>
        <v>3.8451910760034163</v>
      </c>
      <c r="F49" s="40"/>
    </row>
    <row r="50" ht="24" customHeight="1"/>
    <row r="51" spans="2:3" ht="29.25">
      <c r="B51" s="29" t="s">
        <v>71</v>
      </c>
      <c r="C51" s="47">
        <f>C30</f>
        <v>21722.317186526598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zoomScale="97" zoomScaleNormal="97" workbookViewId="0" topLeftCell="A90">
      <selection activeCell="F99" sqref="F99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72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73</v>
      </c>
      <c r="C3" s="14"/>
      <c r="D3" s="1">
        <v>61.6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0.7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1811.5194044792004</v>
      </c>
      <c r="E8" s="5">
        <f>SUM(E9:E11)</f>
        <v>2.450648545020563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1310.9923188281796</v>
      </c>
      <c r="E9" s="3">
        <v>1.7735285698433165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378.60480000000007</v>
      </c>
      <c r="E10" s="3">
        <v>0.5121818181818183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121.92228565102073</v>
      </c>
      <c r="E11" s="50">
        <v>0.16493815699542846</v>
      </c>
      <c r="F11" s="17"/>
    </row>
    <row r="12" spans="1:6" ht="15">
      <c r="A12" s="56" t="s">
        <v>12</v>
      </c>
      <c r="B12" s="59"/>
      <c r="C12" s="60"/>
      <c r="D12" s="20">
        <f>SUM(D13:D15)</f>
        <v>651.1464960000002</v>
      </c>
      <c r="E12" s="20">
        <f>SUM(E13:E15)</f>
        <v>0.8808800000000001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13.660416000000001</v>
      </c>
      <c r="E13" s="3">
        <v>0.01848</v>
      </c>
      <c r="F13" s="17"/>
    </row>
    <row r="14" spans="1:6" ht="30">
      <c r="A14" s="6">
        <v>5</v>
      </c>
      <c r="B14" s="9" t="s">
        <v>15</v>
      </c>
      <c r="C14" s="9" t="s">
        <v>14</v>
      </c>
      <c r="D14" s="50">
        <f>E14*$D$3*12</f>
        <v>91.06944</v>
      </c>
      <c r="E14" s="3">
        <v>0.1232</v>
      </c>
      <c r="F14" s="17"/>
    </row>
    <row r="15" spans="1:6" ht="90">
      <c r="A15" s="6">
        <v>6</v>
      </c>
      <c r="B15" s="9" t="s">
        <v>16</v>
      </c>
      <c r="C15" s="9" t="s">
        <v>14</v>
      </c>
      <c r="D15" s="50">
        <f>E15*$D$3*12</f>
        <v>546.4166400000001</v>
      </c>
      <c r="E15" s="3">
        <v>0.7392000000000001</v>
      </c>
      <c r="F15" s="17"/>
    </row>
    <row r="16" spans="1:6" ht="15">
      <c r="A16" s="53" t="s">
        <v>17</v>
      </c>
      <c r="B16" s="54"/>
      <c r="C16" s="54"/>
      <c r="D16" s="24">
        <f>SUM(D17:D18)</f>
        <v>1497.245500114735</v>
      </c>
      <c r="E16" s="24">
        <f>SUM(E17:E18)</f>
        <v>2.025494453618419</v>
      </c>
      <c r="F16" s="17"/>
    </row>
    <row r="17" spans="1:6" ht="59.25" customHeight="1">
      <c r="A17" s="6">
        <v>7</v>
      </c>
      <c r="B17" s="9" t="s">
        <v>74</v>
      </c>
      <c r="C17" s="9" t="s">
        <v>14</v>
      </c>
      <c r="D17" s="4">
        <f>E17*$D$3*12</f>
        <v>111.73004180086674</v>
      </c>
      <c r="E17" s="4">
        <v>0.15114994832368336</v>
      </c>
      <c r="F17" s="17"/>
    </row>
    <row r="18" spans="1:6" ht="90">
      <c r="A18" s="6">
        <v>8</v>
      </c>
      <c r="B18" s="9" t="s">
        <v>18</v>
      </c>
      <c r="C18" s="9" t="s">
        <v>75</v>
      </c>
      <c r="D18" s="4">
        <f>E18*$D$3*12</f>
        <v>1385.5154583138683</v>
      </c>
      <c r="E18" s="3">
        <v>1.8743445052947354</v>
      </c>
      <c r="F18" s="17"/>
    </row>
    <row r="19" spans="1:6" ht="15">
      <c r="A19" s="53" t="s">
        <v>19</v>
      </c>
      <c r="B19" s="53"/>
      <c r="C19" s="53"/>
      <c r="D19" s="25">
        <f>SUM(D20)</f>
        <v>219.24</v>
      </c>
      <c r="E19" s="25">
        <f>E20</f>
        <v>0.29659090909090907</v>
      </c>
      <c r="F19" s="17"/>
    </row>
    <row r="20" spans="1:7" ht="15">
      <c r="A20" s="6">
        <v>9</v>
      </c>
      <c r="B20" s="9" t="s">
        <v>20</v>
      </c>
      <c r="C20" s="9" t="s">
        <v>21</v>
      </c>
      <c r="D20" s="50">
        <f>E20*$D$3*12</f>
        <v>219.24</v>
      </c>
      <c r="E20" s="3">
        <v>0.29659090909090907</v>
      </c>
      <c r="F20" s="17"/>
      <c r="G20" s="18"/>
    </row>
    <row r="21" spans="1:6" ht="15">
      <c r="A21" s="16"/>
      <c r="B21" s="26" t="s">
        <v>22</v>
      </c>
      <c r="C21" s="26"/>
      <c r="D21" s="5">
        <f>D8+D12+D16+D19</f>
        <v>4179.151400593935</v>
      </c>
      <c r="E21" s="5">
        <f>E8+E12+E16+E19</f>
        <v>5.653613907729891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6.75" customHeight="1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76</v>
      </c>
      <c r="D25" s="48">
        <f>660.17*3.3</f>
        <v>2178.5609999999997</v>
      </c>
      <c r="E25" s="35">
        <f>D25/12/$D$3</f>
        <v>2.9471874999999996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2178.5609999999997</v>
      </c>
      <c r="E26" s="39">
        <f>SUM(E25:E25)</f>
        <v>2.9471874999999996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29.25">
      <c r="A28" s="28"/>
      <c r="B28" s="29" t="s">
        <v>30</v>
      </c>
      <c r="C28" s="42">
        <f>D21+D26</f>
        <v>6357.712400593935</v>
      </c>
      <c r="D28" s="42"/>
      <c r="E28" s="42"/>
      <c r="F28" s="41"/>
    </row>
    <row r="29" spans="1:6" ht="15">
      <c r="A29" s="28"/>
      <c r="B29" s="29" t="s">
        <v>31</v>
      </c>
      <c r="C29" s="43">
        <f>E21+E26</f>
        <v>8.600801407729891</v>
      </c>
      <c r="D29" s="41"/>
      <c r="E29" s="41"/>
      <c r="F29" s="41"/>
    </row>
    <row r="30" spans="1:6" ht="5.25" customHeight="1">
      <c r="A30" s="28"/>
      <c r="B30" s="29"/>
      <c r="C30" s="43"/>
      <c r="D30" s="41"/>
      <c r="E30" s="41"/>
      <c r="F30" s="41"/>
    </row>
    <row r="31" spans="1:6" ht="5.25" customHeight="1">
      <c r="A31" s="11"/>
      <c r="B31" s="11"/>
      <c r="C31" s="11"/>
      <c r="D31" s="11"/>
      <c r="E31" s="11"/>
      <c r="F31" s="11"/>
    </row>
    <row r="32" spans="1:6" ht="33.75" customHeight="1">
      <c r="A32" s="55" t="s">
        <v>32</v>
      </c>
      <c r="B32" s="55"/>
      <c r="C32" s="55"/>
      <c r="D32" s="55"/>
      <c r="E32" s="55"/>
      <c r="F32" s="55"/>
    </row>
    <row r="33" spans="1:6" ht="15">
      <c r="A33" s="10"/>
      <c r="B33" s="10"/>
      <c r="C33" s="10"/>
      <c r="D33" s="11"/>
      <c r="E33" s="11"/>
      <c r="F33" s="11"/>
    </row>
    <row r="34" spans="1:6" ht="71.25">
      <c r="A34" s="7"/>
      <c r="B34" s="16" t="s">
        <v>8</v>
      </c>
      <c r="C34" s="16" t="s">
        <v>9</v>
      </c>
      <c r="D34" s="16" t="s">
        <v>10</v>
      </c>
      <c r="E34" s="16" t="s">
        <v>11</v>
      </c>
      <c r="F34" s="11"/>
    </row>
    <row r="35" spans="1:5" ht="30.75" customHeight="1">
      <c r="A35" s="52" t="s">
        <v>33</v>
      </c>
      <c r="B35" s="52"/>
      <c r="C35" s="52"/>
      <c r="D35" s="5">
        <f>D36</f>
        <v>8.500800000000002</v>
      </c>
      <c r="E35" s="5">
        <f>E36</f>
        <v>0.0115</v>
      </c>
    </row>
    <row r="36" spans="1:5" ht="30">
      <c r="A36" s="6">
        <v>1</v>
      </c>
      <c r="B36" s="44" t="s">
        <v>34</v>
      </c>
      <c r="C36" s="44" t="s">
        <v>35</v>
      </c>
      <c r="D36" s="4">
        <f>E36*12*$D$3</f>
        <v>8.500800000000002</v>
      </c>
      <c r="E36" s="45">
        <v>0.0115</v>
      </c>
    </row>
    <row r="37" spans="1:5" ht="30.75" customHeight="1">
      <c r="A37" s="52" t="s">
        <v>36</v>
      </c>
      <c r="B37" s="52"/>
      <c r="C37" s="52"/>
      <c r="D37" s="5">
        <f>D38+D39+D40</f>
        <v>255.024</v>
      </c>
      <c r="E37" s="5">
        <f>E38+E39+E40</f>
        <v>0.34500000000000003</v>
      </c>
    </row>
    <row r="38" spans="1:5" ht="45">
      <c r="A38" s="6">
        <v>2</v>
      </c>
      <c r="B38" s="44" t="s">
        <v>37</v>
      </c>
      <c r="C38" s="44" t="s">
        <v>38</v>
      </c>
      <c r="D38" s="4">
        <f>E38*12*$D$3</f>
        <v>17.001600000000003</v>
      </c>
      <c r="E38" s="45">
        <v>0.023</v>
      </c>
    </row>
    <row r="39" spans="1:5" ht="30">
      <c r="A39" s="6">
        <v>3</v>
      </c>
      <c r="B39" s="49" t="s">
        <v>43</v>
      </c>
      <c r="C39" s="49" t="s">
        <v>44</v>
      </c>
      <c r="D39" s="4">
        <f>E39*12*$D$3</f>
        <v>187.01760000000002</v>
      </c>
      <c r="E39" s="45">
        <v>0.253</v>
      </c>
    </row>
    <row r="40" spans="1:5" ht="15">
      <c r="A40" s="6">
        <v>4</v>
      </c>
      <c r="B40" s="46" t="s">
        <v>39</v>
      </c>
      <c r="C40" s="7" t="s">
        <v>35</v>
      </c>
      <c r="D40" s="4">
        <f>E40*12*$D$3</f>
        <v>51.00479999999999</v>
      </c>
      <c r="E40" s="2">
        <v>0.06899999999999999</v>
      </c>
    </row>
    <row r="41" spans="1:6" ht="15">
      <c r="A41" s="16"/>
      <c r="B41" s="26" t="s">
        <v>22</v>
      </c>
      <c r="C41" s="26"/>
      <c r="D41" s="27">
        <f>D35+D37</f>
        <v>263.5248</v>
      </c>
      <c r="E41" s="5">
        <f>E35+E37</f>
        <v>0.35650000000000004</v>
      </c>
      <c r="F41" s="15"/>
    </row>
    <row r="42" spans="1:6" ht="15">
      <c r="A42" s="11"/>
      <c r="B42" s="11"/>
      <c r="C42" s="11"/>
      <c r="D42" s="11"/>
      <c r="E42" s="11"/>
      <c r="F42" s="11"/>
    </row>
    <row r="43" spans="1:6" ht="15">
      <c r="A43" s="11"/>
      <c r="B43" s="11"/>
      <c r="C43" s="11"/>
      <c r="D43" s="11"/>
      <c r="E43" s="11"/>
      <c r="F43" s="11"/>
    </row>
    <row r="44" spans="1:6" ht="105">
      <c r="A44" s="23" t="s">
        <v>23</v>
      </c>
      <c r="B44" s="23" t="s">
        <v>24</v>
      </c>
      <c r="C44" s="23" t="s">
        <v>25</v>
      </c>
      <c r="D44" s="23" t="s">
        <v>26</v>
      </c>
      <c r="E44" s="23" t="s">
        <v>27</v>
      </c>
      <c r="F44" s="23" t="s">
        <v>28</v>
      </c>
    </row>
    <row r="45" spans="1:6" ht="15">
      <c r="A45" s="23">
        <v>1</v>
      </c>
      <c r="B45" s="33" t="s">
        <v>55</v>
      </c>
      <c r="C45" s="23" t="s">
        <v>76</v>
      </c>
      <c r="D45" s="48">
        <f>660.17*3.3</f>
        <v>2178.5609999999997</v>
      </c>
      <c r="E45" s="35">
        <f>D45/12/$D$3</f>
        <v>2.9471874999999996</v>
      </c>
      <c r="F45" s="36">
        <v>1</v>
      </c>
    </row>
    <row r="46" spans="1:6" ht="15">
      <c r="A46" s="23">
        <v>2</v>
      </c>
      <c r="B46" s="33" t="s">
        <v>40</v>
      </c>
      <c r="C46" s="23" t="s">
        <v>77</v>
      </c>
      <c r="D46" s="48">
        <f>638.6*1.5</f>
        <v>957.9000000000001</v>
      </c>
      <c r="E46" s="35">
        <f>D46/12/$D$3</f>
        <v>1.2958603896103895</v>
      </c>
      <c r="F46" s="36">
        <v>1</v>
      </c>
    </row>
    <row r="47" spans="1:6" ht="15">
      <c r="A47" s="23"/>
      <c r="B47" s="37" t="s">
        <v>29</v>
      </c>
      <c r="C47" s="22"/>
      <c r="D47" s="38">
        <f>SUM(D45:D46)</f>
        <v>3136.461</v>
      </c>
      <c r="E47" s="39">
        <f>SUM(E45:E46)</f>
        <v>4.24304788961039</v>
      </c>
      <c r="F47" s="40"/>
    </row>
    <row r="51" spans="1:6" ht="15">
      <c r="A51" s="11"/>
      <c r="B51" s="10" t="s">
        <v>79</v>
      </c>
      <c r="C51" s="14"/>
      <c r="D51" s="1">
        <v>416.7</v>
      </c>
      <c r="E51" s="15" t="s">
        <v>6</v>
      </c>
      <c r="F51" s="11"/>
    </row>
    <row r="52" spans="1:6" ht="15">
      <c r="A52" s="11"/>
      <c r="B52" s="13"/>
      <c r="C52" s="11"/>
      <c r="D52" s="11"/>
      <c r="E52" s="11"/>
      <c r="F52" s="11"/>
    </row>
    <row r="53" spans="1:6" ht="33.75" customHeight="1">
      <c r="A53" s="55" t="s">
        <v>7</v>
      </c>
      <c r="B53" s="55"/>
      <c r="C53" s="55"/>
      <c r="D53" s="55"/>
      <c r="E53" s="55"/>
      <c r="F53" s="11"/>
    </row>
    <row r="54" spans="1:6" ht="15">
      <c r="A54" s="10"/>
      <c r="B54" s="10"/>
      <c r="C54" s="10"/>
      <c r="D54" s="10"/>
      <c r="E54" s="10"/>
      <c r="F54" s="11"/>
    </row>
    <row r="55" spans="1:6" ht="71.25">
      <c r="A55" s="7"/>
      <c r="B55" s="16" t="s">
        <v>8</v>
      </c>
      <c r="C55" s="16" t="s">
        <v>9</v>
      </c>
      <c r="D55" s="16" t="s">
        <v>10</v>
      </c>
      <c r="E55" s="16" t="s">
        <v>11</v>
      </c>
      <c r="F55" s="11"/>
    </row>
    <row r="56" spans="1:6" ht="15">
      <c r="A56" s="56" t="s">
        <v>0</v>
      </c>
      <c r="B56" s="57"/>
      <c r="C56" s="58"/>
      <c r="D56" s="5">
        <f>SUM(D57:D59)</f>
        <v>9284.036947955901</v>
      </c>
      <c r="E56" s="5">
        <f>SUM(E57:E59)</f>
        <v>1.8566588568826299</v>
      </c>
      <c r="F56" s="17"/>
    </row>
    <row r="57" spans="1:6" ht="15">
      <c r="A57" s="6">
        <v>1</v>
      </c>
      <c r="B57" s="7" t="s">
        <v>1</v>
      </c>
      <c r="C57" s="8" t="s">
        <v>2</v>
      </c>
      <c r="D57" s="50">
        <f>E57*$D$51*12</f>
        <v>6718.83563399442</v>
      </c>
      <c r="E57" s="3">
        <v>1.343659634028162</v>
      </c>
      <c r="F57" s="17"/>
    </row>
    <row r="58" spans="1:6" ht="15.75" customHeight="1">
      <c r="A58" s="6">
        <v>2</v>
      </c>
      <c r="B58" s="7" t="s">
        <v>3</v>
      </c>
      <c r="C58" s="8" t="s">
        <v>2</v>
      </c>
      <c r="D58" s="50">
        <f>E58*$D$51*12</f>
        <v>1940.3496000000002</v>
      </c>
      <c r="E58" s="3">
        <v>0.38803887688984884</v>
      </c>
      <c r="F58" s="19"/>
    </row>
    <row r="59" spans="1:6" ht="30">
      <c r="A59" s="6">
        <v>3</v>
      </c>
      <c r="B59" s="9" t="s">
        <v>4</v>
      </c>
      <c r="C59" s="9" t="s">
        <v>5</v>
      </c>
      <c r="D59" s="50">
        <f>E59*$D$51*12</f>
        <v>624.8517139614812</v>
      </c>
      <c r="E59" s="50">
        <v>0.12496034596461908</v>
      </c>
      <c r="F59" s="17"/>
    </row>
    <row r="60" spans="1:6" ht="15">
      <c r="A60" s="56" t="s">
        <v>12</v>
      </c>
      <c r="B60" s="59"/>
      <c r="C60" s="60"/>
      <c r="D60" s="20">
        <f>SUM(D61:D63)</f>
        <v>13127.100084000002</v>
      </c>
      <c r="E60" s="20">
        <f>SUM(E61:E63)</f>
        <v>2.62521</v>
      </c>
      <c r="F60" s="17"/>
    </row>
    <row r="61" spans="1:6" ht="15" customHeight="1">
      <c r="A61" s="21">
        <v>4</v>
      </c>
      <c r="B61" s="9" t="s">
        <v>13</v>
      </c>
      <c r="C61" s="9" t="s">
        <v>14</v>
      </c>
      <c r="D61" s="50">
        <f>E61*$D$51*12</f>
        <v>625.1000039999999</v>
      </c>
      <c r="E61" s="3">
        <v>0.12500999999999998</v>
      </c>
      <c r="F61" s="17"/>
    </row>
    <row r="62" spans="1:6" ht="30">
      <c r="A62" s="6">
        <v>5</v>
      </c>
      <c r="B62" s="9" t="s">
        <v>15</v>
      </c>
      <c r="C62" s="9" t="s">
        <v>14</v>
      </c>
      <c r="D62" s="50">
        <f>E62*$D$51*12</f>
        <v>4167.3333600000005</v>
      </c>
      <c r="E62" s="3">
        <v>0.8334</v>
      </c>
      <c r="F62" s="17"/>
    </row>
    <row r="63" spans="1:6" ht="90">
      <c r="A63" s="6">
        <v>6</v>
      </c>
      <c r="B63" s="9" t="s">
        <v>16</v>
      </c>
      <c r="C63" s="9" t="s">
        <v>14</v>
      </c>
      <c r="D63" s="50">
        <f>E63*$D$51*12</f>
        <v>8334.666720000001</v>
      </c>
      <c r="E63" s="3">
        <v>1.6668</v>
      </c>
      <c r="F63" s="17"/>
    </row>
    <row r="64" spans="1:6" ht="15">
      <c r="A64" s="53" t="s">
        <v>17</v>
      </c>
      <c r="B64" s="54"/>
      <c r="C64" s="54"/>
      <c r="D64" s="24">
        <f>SUM(D65:D66)</f>
        <v>10679.363591700188</v>
      </c>
      <c r="E64" s="24">
        <f>SUM(E65:E66)</f>
        <v>2.135701862191062</v>
      </c>
      <c r="F64" s="17"/>
    </row>
    <row r="65" spans="1:6" ht="60" customHeight="1">
      <c r="A65" s="6">
        <v>7</v>
      </c>
      <c r="B65" s="9" t="s">
        <v>74</v>
      </c>
      <c r="C65" s="9" t="s">
        <v>14</v>
      </c>
      <c r="D65" s="4">
        <f>E65*$D$51*12</f>
        <v>792.590632942366</v>
      </c>
      <c r="E65" s="3">
        <v>0.15850544615278098</v>
      </c>
      <c r="F65" s="17"/>
    </row>
    <row r="66" spans="1:6" ht="90">
      <c r="A66" s="6">
        <v>8</v>
      </c>
      <c r="B66" s="9" t="s">
        <v>18</v>
      </c>
      <c r="C66" s="9" t="s">
        <v>75</v>
      </c>
      <c r="D66" s="4">
        <f>E66*$D$51*12</f>
        <v>9886.772958757821</v>
      </c>
      <c r="E66" s="3">
        <v>1.9771964160382811</v>
      </c>
      <c r="F66" s="17"/>
    </row>
    <row r="67" spans="1:6" ht="15">
      <c r="A67" s="53" t="s">
        <v>19</v>
      </c>
      <c r="B67" s="53"/>
      <c r="C67" s="53"/>
      <c r="D67" s="25">
        <f>SUM(D68)</f>
        <v>1827</v>
      </c>
      <c r="E67" s="25">
        <f>E68</f>
        <v>0.36537077033837295</v>
      </c>
      <c r="F67" s="17"/>
    </row>
    <row r="68" spans="1:6" ht="15">
      <c r="A68" s="6">
        <v>9</v>
      </c>
      <c r="B68" s="9" t="s">
        <v>20</v>
      </c>
      <c r="C68" s="9" t="s">
        <v>21</v>
      </c>
      <c r="D68" s="50">
        <f>E68*$D$51*12</f>
        <v>1827</v>
      </c>
      <c r="E68" s="3">
        <v>0.36537077033837295</v>
      </c>
      <c r="F68" s="17"/>
    </row>
    <row r="69" spans="1:6" ht="15">
      <c r="A69" s="16"/>
      <c r="B69" s="26" t="s">
        <v>22</v>
      </c>
      <c r="C69" s="26"/>
      <c r="D69" s="5">
        <f>D56+D60+D64+D67</f>
        <v>34917.50062365609</v>
      </c>
      <c r="E69" s="5">
        <f>E56+E60+E64+E67</f>
        <v>6.982941489412065</v>
      </c>
      <c r="F69" s="17"/>
    </row>
    <row r="70" spans="1:6" ht="15">
      <c r="A70" s="28"/>
      <c r="B70" s="29"/>
      <c r="C70" s="30"/>
      <c r="D70" s="31"/>
      <c r="E70" s="32"/>
      <c r="F70" s="11"/>
    </row>
    <row r="71" spans="1:6" ht="15">
      <c r="A71" s="28"/>
      <c r="B71" s="29"/>
      <c r="C71" s="30"/>
      <c r="D71" s="31"/>
      <c r="E71" s="32"/>
      <c r="F71" s="11"/>
    </row>
    <row r="72" spans="1:6" ht="105">
      <c r="A72" s="23" t="s">
        <v>23</v>
      </c>
      <c r="B72" s="23" t="s">
        <v>24</v>
      </c>
      <c r="C72" s="23" t="s">
        <v>25</v>
      </c>
      <c r="D72" s="23" t="s">
        <v>26</v>
      </c>
      <c r="E72" s="23" t="s">
        <v>27</v>
      </c>
      <c r="F72" s="23" t="s">
        <v>28</v>
      </c>
    </row>
    <row r="73" spans="1:6" ht="15">
      <c r="A73" s="23">
        <v>1</v>
      </c>
      <c r="B73" s="33" t="s">
        <v>55</v>
      </c>
      <c r="C73" s="23" t="s">
        <v>80</v>
      </c>
      <c r="D73" s="48">
        <f>660.17*22.7</f>
        <v>14985.858999999999</v>
      </c>
      <c r="E73" s="35">
        <f>D73/12/$D$51</f>
        <v>2.9969320454363646</v>
      </c>
      <c r="F73" s="36">
        <v>1</v>
      </c>
    </row>
    <row r="74" spans="1:6" ht="15">
      <c r="A74" s="23"/>
      <c r="B74" s="37" t="s">
        <v>29</v>
      </c>
      <c r="C74" s="22"/>
      <c r="D74" s="51">
        <f>SUM(D73:D73)</f>
        <v>14985.858999999999</v>
      </c>
      <c r="E74" s="39">
        <f>SUM(E73:E73)</f>
        <v>2.9969320454363646</v>
      </c>
      <c r="F74" s="40"/>
    </row>
    <row r="75" spans="1:6" ht="15">
      <c r="A75" s="28"/>
      <c r="B75" s="29"/>
      <c r="C75" s="41"/>
      <c r="D75" s="41"/>
      <c r="E75" s="41"/>
      <c r="F75" s="41"/>
    </row>
    <row r="76" spans="1:6" ht="15">
      <c r="A76" s="28"/>
      <c r="B76" s="29"/>
      <c r="C76" s="41"/>
      <c r="D76" s="41"/>
      <c r="E76" s="41"/>
      <c r="F76" s="41"/>
    </row>
    <row r="77" spans="1:6" ht="15">
      <c r="A77" s="28"/>
      <c r="B77" s="29"/>
      <c r="C77" s="41"/>
      <c r="D77" s="41"/>
      <c r="E77" s="41"/>
      <c r="F77" s="41"/>
    </row>
    <row r="78" spans="1:6" ht="29.25">
      <c r="A78" s="28"/>
      <c r="B78" s="29" t="s">
        <v>30</v>
      </c>
      <c r="C78" s="42">
        <f>D69+D74</f>
        <v>49903.359623656084</v>
      </c>
      <c r="D78" s="42"/>
      <c r="E78" s="42"/>
      <c r="F78" s="41"/>
    </row>
    <row r="79" spans="1:6" ht="15">
      <c r="A79" s="28"/>
      <c r="B79" s="29" t="s">
        <v>31</v>
      </c>
      <c r="C79" s="43">
        <f>E69+E74</f>
        <v>9.97987353484843</v>
      </c>
      <c r="D79" s="41"/>
      <c r="E79" s="41"/>
      <c r="F79" s="41"/>
    </row>
    <row r="80" spans="1:6" ht="15">
      <c r="A80" s="28"/>
      <c r="B80" s="29"/>
      <c r="C80" s="43"/>
      <c r="D80" s="41"/>
      <c r="E80" s="41"/>
      <c r="F80" s="41"/>
    </row>
    <row r="81" spans="1:6" ht="5.25" customHeight="1">
      <c r="A81" s="11"/>
      <c r="B81" s="11"/>
      <c r="C81" s="11"/>
      <c r="D81" s="11"/>
      <c r="E81" s="11"/>
      <c r="F81" s="11"/>
    </row>
    <row r="82" spans="1:6" ht="33.75" customHeight="1">
      <c r="A82" s="55" t="s">
        <v>32</v>
      </c>
      <c r="B82" s="55"/>
      <c r="C82" s="55"/>
      <c r="D82" s="55"/>
      <c r="E82" s="55"/>
      <c r="F82" s="55"/>
    </row>
    <row r="83" spans="1:6" ht="15">
      <c r="A83" s="10"/>
      <c r="B83" s="10"/>
      <c r="C83" s="10"/>
      <c r="D83" s="11"/>
      <c r="E83" s="11"/>
      <c r="F83" s="11"/>
    </row>
    <row r="84" spans="1:6" ht="71.25">
      <c r="A84" s="7"/>
      <c r="B84" s="16" t="s">
        <v>8</v>
      </c>
      <c r="C84" s="16" t="s">
        <v>9</v>
      </c>
      <c r="D84" s="16" t="s">
        <v>10</v>
      </c>
      <c r="E84" s="16" t="s">
        <v>11</v>
      </c>
      <c r="F84" s="11"/>
    </row>
    <row r="85" spans="1:5" ht="30.75" customHeight="1">
      <c r="A85" s="52" t="s">
        <v>33</v>
      </c>
      <c r="B85" s="52"/>
      <c r="C85" s="52"/>
      <c r="D85" s="5">
        <f>D86</f>
        <v>57.5046</v>
      </c>
      <c r="E85" s="5">
        <f>E86</f>
        <v>0.0115</v>
      </c>
    </row>
    <row r="86" spans="1:5" ht="30">
      <c r="A86" s="6">
        <v>1</v>
      </c>
      <c r="B86" s="44" t="s">
        <v>34</v>
      </c>
      <c r="C86" s="44" t="s">
        <v>35</v>
      </c>
      <c r="D86" s="4">
        <f>E86*12*$D$51</f>
        <v>57.5046</v>
      </c>
      <c r="E86" s="45">
        <v>0.0115</v>
      </c>
    </row>
    <row r="87" spans="1:5" ht="30.75" customHeight="1">
      <c r="A87" s="52" t="s">
        <v>36</v>
      </c>
      <c r="B87" s="52"/>
      <c r="C87" s="52"/>
      <c r="D87" s="5">
        <f>D88+D89+D90</f>
        <v>1725.138</v>
      </c>
      <c r="E87" s="5">
        <f>E88+E89+E90</f>
        <v>0.34500000000000003</v>
      </c>
    </row>
    <row r="88" spans="1:5" ht="45">
      <c r="A88" s="6">
        <v>2</v>
      </c>
      <c r="B88" s="44" t="s">
        <v>37</v>
      </c>
      <c r="C88" s="44" t="s">
        <v>38</v>
      </c>
      <c r="D88" s="4">
        <f>E88*12*$D$51</f>
        <v>115.0092</v>
      </c>
      <c r="E88" s="45">
        <v>0.023</v>
      </c>
    </row>
    <row r="89" spans="1:5" ht="30">
      <c r="A89" s="6">
        <v>3</v>
      </c>
      <c r="B89" s="49" t="s">
        <v>43</v>
      </c>
      <c r="C89" s="49" t="s">
        <v>44</v>
      </c>
      <c r="D89" s="4">
        <f>E89*12*$D$51</f>
        <v>1265.1012</v>
      </c>
      <c r="E89" s="45">
        <v>0.253</v>
      </c>
    </row>
    <row r="90" spans="1:5" ht="15">
      <c r="A90" s="6">
        <v>4</v>
      </c>
      <c r="B90" s="46" t="s">
        <v>39</v>
      </c>
      <c r="C90" s="7" t="s">
        <v>35</v>
      </c>
      <c r="D90" s="4">
        <f>E90*12*$D$51</f>
        <v>345.02759999999995</v>
      </c>
      <c r="E90" s="2">
        <v>0.06899999999999999</v>
      </c>
    </row>
    <row r="91" spans="1:6" ht="15">
      <c r="A91" s="16"/>
      <c r="B91" s="26" t="s">
        <v>22</v>
      </c>
      <c r="C91" s="26"/>
      <c r="D91" s="27">
        <f>D85+D87</f>
        <v>1782.6426</v>
      </c>
      <c r="E91" s="5">
        <f>E85+E87</f>
        <v>0.35650000000000004</v>
      </c>
      <c r="F91" s="15"/>
    </row>
    <row r="92" spans="1:6" ht="15">
      <c r="A92" s="11"/>
      <c r="B92" s="11"/>
      <c r="C92" s="11"/>
      <c r="D92" s="11"/>
      <c r="E92" s="11"/>
      <c r="F92" s="11"/>
    </row>
    <row r="93" spans="1:6" ht="15">
      <c r="A93" s="11"/>
      <c r="B93" s="11"/>
      <c r="C93" s="11"/>
      <c r="D93" s="11"/>
      <c r="E93" s="11"/>
      <c r="F93" s="11"/>
    </row>
    <row r="94" spans="1:6" ht="105">
      <c r="A94" s="23" t="s">
        <v>23</v>
      </c>
      <c r="B94" s="23" t="s">
        <v>24</v>
      </c>
      <c r="C94" s="23" t="s">
        <v>25</v>
      </c>
      <c r="D94" s="23" t="s">
        <v>26</v>
      </c>
      <c r="E94" s="23" t="s">
        <v>27</v>
      </c>
      <c r="F94" s="23" t="s">
        <v>28</v>
      </c>
    </row>
    <row r="95" spans="1:6" ht="15">
      <c r="A95" s="23">
        <v>1</v>
      </c>
      <c r="B95" s="33" t="s">
        <v>55</v>
      </c>
      <c r="C95" s="23" t="s">
        <v>80</v>
      </c>
      <c r="D95" s="48">
        <f>660.17*22.7</f>
        <v>14985.858999999999</v>
      </c>
      <c r="E95" s="35">
        <f>D95/12/$D$51</f>
        <v>2.9969320454363646</v>
      </c>
      <c r="F95" s="36">
        <v>1</v>
      </c>
    </row>
    <row r="96" spans="1:6" ht="15">
      <c r="A96" s="23">
        <v>2</v>
      </c>
      <c r="B96" s="33" t="s">
        <v>40</v>
      </c>
      <c r="C96" s="23" t="s">
        <v>64</v>
      </c>
      <c r="D96" s="48">
        <f>638.6*8</f>
        <v>5108.8</v>
      </c>
      <c r="E96" s="35">
        <f>D96/12/$D$51</f>
        <v>1.0216782657387409</v>
      </c>
      <c r="F96" s="36">
        <v>1</v>
      </c>
    </row>
    <row r="97" spans="1:6" ht="15">
      <c r="A97" s="23"/>
      <c r="B97" s="37" t="s">
        <v>29</v>
      </c>
      <c r="C97" s="22"/>
      <c r="D97" s="38">
        <f>SUM(D95:D96)</f>
        <v>20094.659</v>
      </c>
      <c r="E97" s="39">
        <f>SUM(E95:E96)</f>
        <v>4.018610311175106</v>
      </c>
      <c r="F97" s="40"/>
    </row>
    <row r="98" ht="24" customHeight="1"/>
    <row r="99" spans="2:3" ht="29.25">
      <c r="B99" s="29" t="s">
        <v>78</v>
      </c>
      <c r="C99" s="47">
        <f>C28+C78</f>
        <v>56261.07202425002</v>
      </c>
    </row>
  </sheetData>
  <mergeCells count="17">
    <mergeCell ref="A53:E53"/>
    <mergeCell ref="A56:C56"/>
    <mergeCell ref="A60:C60"/>
    <mergeCell ref="A87:C87"/>
    <mergeCell ref="A64:C64"/>
    <mergeCell ref="A67:C67"/>
    <mergeCell ref="A82:F82"/>
    <mergeCell ref="A85:C85"/>
    <mergeCell ref="A37:C37"/>
    <mergeCell ref="A16:C16"/>
    <mergeCell ref="A19:C19"/>
    <mergeCell ref="A32:F32"/>
    <mergeCell ref="A35:C35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2"/>
  <sheetViews>
    <sheetView zoomScale="97" zoomScaleNormal="97" workbookViewId="0" topLeftCell="A53">
      <selection activeCell="B65" sqref="B65:B66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81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82</v>
      </c>
      <c r="C3" s="14"/>
      <c r="D3" s="1">
        <v>243.8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2037.9593300391005</v>
      </c>
      <c r="E8" s="5">
        <f>SUM(E9:E11)</f>
        <v>0.6965953411399713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1474.866358681702</v>
      </c>
      <c r="E9" s="3">
        <v>0.5041244047995973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425.9304000000001</v>
      </c>
      <c r="E10" s="3">
        <v>0.1455873666940115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137.1625713573983</v>
      </c>
      <c r="E11" s="50">
        <v>0.046883569646362554</v>
      </c>
      <c r="F11" s="17"/>
    </row>
    <row r="12" spans="1:6" ht="15">
      <c r="A12" s="56" t="s">
        <v>12</v>
      </c>
      <c r="B12" s="59"/>
      <c r="C12" s="60"/>
      <c r="D12" s="20">
        <f>SUM(D13:D15)</f>
        <v>1497.848688</v>
      </c>
      <c r="E12" s="20">
        <f>SUM(E13:E15)</f>
        <v>0.51198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213.978384</v>
      </c>
      <c r="E13" s="3">
        <v>0.07314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427.956768</v>
      </c>
      <c r="E14" s="3">
        <v>0.14628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855.913536</v>
      </c>
      <c r="E15" s="3">
        <v>0.29256</v>
      </c>
      <c r="F15" s="17"/>
    </row>
    <row r="16" spans="1:6" ht="15">
      <c r="A16" s="53" t="s">
        <v>17</v>
      </c>
      <c r="B16" s="54"/>
      <c r="C16" s="54"/>
      <c r="D16" s="24">
        <f>SUM(D17:D18)</f>
        <v>1482.6628698843156</v>
      </c>
      <c r="E16" s="24">
        <f>SUM(E17:E18)</f>
        <v>0.5067893320632744</v>
      </c>
      <c r="F16" s="17"/>
    </row>
    <row r="17" spans="1:6" ht="60">
      <c r="A17" s="6">
        <v>7</v>
      </c>
      <c r="B17" s="9" t="s">
        <v>83</v>
      </c>
      <c r="C17" s="9" t="s">
        <v>14</v>
      </c>
      <c r="D17" s="4">
        <f>E17*$D$3*12</f>
        <v>180.6984273715628</v>
      </c>
      <c r="E17" s="4">
        <v>0.06176457047154867</v>
      </c>
      <c r="F17" s="17"/>
    </row>
    <row r="18" spans="1:6" ht="60">
      <c r="A18" s="6">
        <v>8</v>
      </c>
      <c r="B18" s="9" t="s">
        <v>18</v>
      </c>
      <c r="C18" s="9" t="s">
        <v>84</v>
      </c>
      <c r="D18" s="4">
        <f>E18*$D$3*12</f>
        <v>1301.9644425127528</v>
      </c>
      <c r="E18" s="3">
        <v>0.4450247615917257</v>
      </c>
      <c r="F18" s="17"/>
    </row>
    <row r="19" spans="1:6" ht="15">
      <c r="A19" s="53" t="s">
        <v>19</v>
      </c>
      <c r="B19" s="53"/>
      <c r="C19" s="53"/>
      <c r="D19" s="25">
        <f>SUM(D20)</f>
        <v>657.72</v>
      </c>
      <c r="E19" s="25">
        <f>E20</f>
        <v>0.22481542247744052</v>
      </c>
      <c r="F19" s="17"/>
    </row>
    <row r="20" spans="1:6" ht="15">
      <c r="A20" s="6">
        <v>9</v>
      </c>
      <c r="B20" s="9" t="s">
        <v>20</v>
      </c>
      <c r="C20" s="9" t="s">
        <v>21</v>
      </c>
      <c r="D20" s="50">
        <f>E20*$D$3*12</f>
        <v>657.72</v>
      </c>
      <c r="E20" s="3">
        <v>0.22481542247744052</v>
      </c>
      <c r="F20" s="17"/>
    </row>
    <row r="21" spans="1:6" ht="15">
      <c r="A21" s="16"/>
      <c r="B21" s="26" t="s">
        <v>22</v>
      </c>
      <c r="C21" s="26"/>
      <c r="D21" s="5">
        <f>D8+D12+D16+D19</f>
        <v>5676.190887923417</v>
      </c>
      <c r="E21" s="5">
        <f>E8+E12+E16+E19</f>
        <v>1.9401800956806863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85</v>
      </c>
      <c r="D25" s="48">
        <f>660.17*13.3</f>
        <v>8780.261</v>
      </c>
      <c r="E25" s="35">
        <f>D25/12/$D$3</f>
        <v>3.0011830051955157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8780.261</v>
      </c>
      <c r="E26" s="39">
        <f>SUM(E25:E25)</f>
        <v>3.0011830051955157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14456.451887923417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4.9413631008762025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15">
      <c r="A33" s="11"/>
      <c r="B33" s="11"/>
      <c r="C33" s="11"/>
      <c r="D33" s="11"/>
      <c r="E33" s="11"/>
      <c r="F33" s="11"/>
    </row>
    <row r="34" spans="1:6" ht="33.75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33.644400000000005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33.644400000000005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1009.3320000000001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67.28880000000001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740.1768000000001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201.86639999999997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1042.9764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42</v>
      </c>
      <c r="D47" s="34">
        <f>660.17*19</f>
        <v>12543.23</v>
      </c>
      <c r="E47" s="35">
        <f>D47/12/$D$3</f>
        <v>4.287404293136451</v>
      </c>
      <c r="F47" s="36">
        <v>1</v>
      </c>
    </row>
    <row r="48" spans="1:6" ht="15">
      <c r="A48" s="23">
        <v>2</v>
      </c>
      <c r="B48" s="33" t="s">
        <v>40</v>
      </c>
      <c r="C48" s="23" t="s">
        <v>41</v>
      </c>
      <c r="D48" s="48">
        <f>638.6*2</f>
        <v>1277.2</v>
      </c>
      <c r="E48" s="35">
        <f>D48/12/$D$3</f>
        <v>0.4365600218758545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13820.43</v>
      </c>
      <c r="E49" s="39">
        <f>SUM(E47:E48)</f>
        <v>4.723964315012305</v>
      </c>
      <c r="F49" s="40"/>
    </row>
    <row r="53" spans="1:6" ht="15" customHeight="1">
      <c r="A53" s="11"/>
      <c r="B53" s="13"/>
      <c r="C53" s="11"/>
      <c r="D53" s="11"/>
      <c r="E53" s="11"/>
      <c r="F53" s="11"/>
    </row>
    <row r="54" spans="1:6" ht="15">
      <c r="A54" s="11"/>
      <c r="B54" s="10" t="s">
        <v>87</v>
      </c>
      <c r="C54" s="14"/>
      <c r="D54" s="1">
        <v>109.6</v>
      </c>
      <c r="E54" s="15" t="s">
        <v>6</v>
      </c>
      <c r="F54" s="11"/>
    </row>
    <row r="55" spans="1:6" ht="15">
      <c r="A55" s="11"/>
      <c r="B55" s="13"/>
      <c r="C55" s="11"/>
      <c r="D55" s="11"/>
      <c r="E55" s="11"/>
      <c r="F55" s="11"/>
    </row>
    <row r="56" spans="1:6" ht="37.5" customHeight="1">
      <c r="A56" s="55" t="s">
        <v>7</v>
      </c>
      <c r="B56" s="55"/>
      <c r="C56" s="55"/>
      <c r="D56" s="55"/>
      <c r="E56" s="55"/>
      <c r="F56" s="11"/>
    </row>
    <row r="57" spans="1:6" ht="15">
      <c r="A57" s="10"/>
      <c r="B57" s="10"/>
      <c r="C57" s="10"/>
      <c r="D57" s="10"/>
      <c r="E57" s="10"/>
      <c r="F57" s="11"/>
    </row>
    <row r="58" spans="1:6" ht="71.25">
      <c r="A58" s="7"/>
      <c r="B58" s="16" t="s">
        <v>8</v>
      </c>
      <c r="C58" s="16" t="s">
        <v>9</v>
      </c>
      <c r="D58" s="16" t="s">
        <v>10</v>
      </c>
      <c r="E58" s="16" t="s">
        <v>11</v>
      </c>
      <c r="F58" s="11"/>
    </row>
    <row r="59" spans="1:6" ht="15">
      <c r="A59" s="56" t="s">
        <v>0</v>
      </c>
      <c r="B59" s="57"/>
      <c r="C59" s="58"/>
      <c r="D59" s="5">
        <f>SUM(D60:D62)</f>
        <v>1358.6395533594002</v>
      </c>
      <c r="E59" s="5">
        <f>SUM(E60:E62)</f>
        <v>1.0330288574812958</v>
      </c>
      <c r="F59" s="17"/>
    </row>
    <row r="60" spans="1:6" ht="15">
      <c r="A60" s="6">
        <v>1</v>
      </c>
      <c r="B60" s="7" t="s">
        <v>1</v>
      </c>
      <c r="C60" s="8" t="s">
        <v>2</v>
      </c>
      <c r="D60" s="50">
        <f>E60*$D$54*12</f>
        <v>983.2442391211347</v>
      </c>
      <c r="E60" s="3">
        <v>0.7476005467770185</v>
      </c>
      <c r="F60" s="17"/>
    </row>
    <row r="61" spans="1:6" ht="15.75" customHeight="1">
      <c r="A61" s="6">
        <v>2</v>
      </c>
      <c r="B61" s="7" t="s">
        <v>3</v>
      </c>
      <c r="C61" s="8" t="s">
        <v>2</v>
      </c>
      <c r="D61" s="50">
        <f>E61*$D$54*12</f>
        <v>283.95360000000005</v>
      </c>
      <c r="E61" s="3">
        <v>0.21590145985401465</v>
      </c>
      <c r="F61" s="19"/>
    </row>
    <row r="62" spans="1:6" ht="30">
      <c r="A62" s="6">
        <v>3</v>
      </c>
      <c r="B62" s="9" t="s">
        <v>4</v>
      </c>
      <c r="C62" s="9" t="s">
        <v>5</v>
      </c>
      <c r="D62" s="50">
        <f>E62*$D$54*12</f>
        <v>91.44171423826552</v>
      </c>
      <c r="E62" s="50">
        <v>0.06952685085026272</v>
      </c>
      <c r="F62" s="17"/>
    </row>
    <row r="63" spans="1:6" ht="15">
      <c r="A63" s="56" t="s">
        <v>12</v>
      </c>
      <c r="B63" s="59"/>
      <c r="C63" s="60"/>
      <c r="D63" s="20">
        <f>SUM(D64:D66)</f>
        <v>302.7064319999999</v>
      </c>
      <c r="E63" s="20">
        <f>SUM(E64:E66)</f>
        <v>0.23015999999999995</v>
      </c>
      <c r="F63" s="17"/>
    </row>
    <row r="64" spans="1:6" ht="15" customHeight="1">
      <c r="A64" s="21">
        <v>4</v>
      </c>
      <c r="B64" s="9" t="s">
        <v>13</v>
      </c>
      <c r="C64" s="9" t="s">
        <v>14</v>
      </c>
      <c r="D64" s="50">
        <f>E64*$D$54*12</f>
        <v>43.24377599999998</v>
      </c>
      <c r="E64" s="3">
        <v>0.03287999999999999</v>
      </c>
      <c r="F64" s="17"/>
    </row>
    <row r="65" spans="1:6" ht="15">
      <c r="A65" s="6">
        <v>5</v>
      </c>
      <c r="B65" s="9" t="s">
        <v>47</v>
      </c>
      <c r="C65" s="9" t="s">
        <v>14</v>
      </c>
      <c r="D65" s="50">
        <f>E65*$D$54*12</f>
        <v>86.48755199999997</v>
      </c>
      <c r="E65" s="3">
        <v>0.06575999999999999</v>
      </c>
      <c r="F65" s="17"/>
    </row>
    <row r="66" spans="1:6" ht="60">
      <c r="A66" s="6">
        <v>6</v>
      </c>
      <c r="B66" s="9" t="s">
        <v>48</v>
      </c>
      <c r="C66" s="9" t="s">
        <v>14</v>
      </c>
      <c r="D66" s="50">
        <f>E66*$D$54*12</f>
        <v>172.97510399999993</v>
      </c>
      <c r="E66" s="3">
        <v>0.13151999999999997</v>
      </c>
      <c r="F66" s="17"/>
    </row>
    <row r="67" spans="1:6" ht="15">
      <c r="A67" s="53" t="s">
        <v>17</v>
      </c>
      <c r="B67" s="54"/>
      <c r="C67" s="54"/>
      <c r="D67" s="24">
        <f>SUM(D68:D69)</f>
        <v>534.5236444928894</v>
      </c>
      <c r="E67" s="24">
        <f>SUM(E68:E69)</f>
        <v>0.40642004599520176</v>
      </c>
      <c r="F67" s="17"/>
    </row>
    <row r="68" spans="1:6" ht="60">
      <c r="A68" s="6">
        <v>7</v>
      </c>
      <c r="B68" s="9" t="s">
        <v>83</v>
      </c>
      <c r="C68" s="9" t="s">
        <v>14</v>
      </c>
      <c r="D68" s="4">
        <f>E68*$D$54*12</f>
        <v>25.325615648471576</v>
      </c>
      <c r="E68" s="4">
        <v>0.019256094623229608</v>
      </c>
      <c r="F68" s="17"/>
    </row>
    <row r="69" spans="1:6" ht="60">
      <c r="A69" s="6">
        <v>8</v>
      </c>
      <c r="B69" s="9" t="s">
        <v>18</v>
      </c>
      <c r="C69" s="9" t="s">
        <v>84</v>
      </c>
      <c r="D69" s="4">
        <f>E69*$D$54*12</f>
        <v>509.1980288444178</v>
      </c>
      <c r="E69" s="3">
        <v>0.3871639513719722</v>
      </c>
      <c r="F69" s="17"/>
    </row>
    <row r="70" spans="1:6" ht="15">
      <c r="A70" s="53" t="s">
        <v>19</v>
      </c>
      <c r="B70" s="53"/>
      <c r="C70" s="53"/>
      <c r="D70" s="25">
        <f>SUM(D71)</f>
        <v>292.32</v>
      </c>
      <c r="E70" s="25">
        <f>E71</f>
        <v>0.22226277372262773</v>
      </c>
      <c r="F70" s="17"/>
    </row>
    <row r="71" spans="1:6" ht="15">
      <c r="A71" s="6">
        <v>9</v>
      </c>
      <c r="B71" s="9" t="s">
        <v>20</v>
      </c>
      <c r="C71" s="9" t="s">
        <v>21</v>
      </c>
      <c r="D71" s="50">
        <f>E71*$D$54*12</f>
        <v>292.32</v>
      </c>
      <c r="E71" s="3">
        <v>0.22226277372262773</v>
      </c>
      <c r="F71" s="17"/>
    </row>
    <row r="72" spans="1:6" ht="15">
      <c r="A72" s="16"/>
      <c r="B72" s="26" t="s">
        <v>22</v>
      </c>
      <c r="C72" s="26"/>
      <c r="D72" s="5">
        <f>D59+D63+D67+D70</f>
        <v>2488.1896298522897</v>
      </c>
      <c r="E72" s="5">
        <f>E59+E63+E67+E70</f>
        <v>1.891871677199125</v>
      </c>
      <c r="F72" s="17"/>
    </row>
    <row r="73" spans="1:6" ht="15">
      <c r="A73" s="28"/>
      <c r="B73" s="29"/>
      <c r="C73" s="30"/>
      <c r="D73" s="31"/>
      <c r="E73" s="32"/>
      <c r="F73" s="11"/>
    </row>
    <row r="74" spans="1:6" ht="10.5" customHeight="1">
      <c r="A74" s="28"/>
      <c r="B74" s="29"/>
      <c r="C74" s="30"/>
      <c r="D74" s="31"/>
      <c r="E74" s="32"/>
      <c r="F74" s="11"/>
    </row>
    <row r="75" spans="1:6" ht="105">
      <c r="A75" s="23" t="s">
        <v>23</v>
      </c>
      <c r="B75" s="23" t="s">
        <v>24</v>
      </c>
      <c r="C75" s="23" t="s">
        <v>25</v>
      </c>
      <c r="D75" s="23" t="s">
        <v>26</v>
      </c>
      <c r="E75" s="23" t="s">
        <v>27</v>
      </c>
      <c r="F75" s="23" t="s">
        <v>28</v>
      </c>
    </row>
    <row r="76" spans="1:6" ht="15">
      <c r="A76" s="23">
        <v>1</v>
      </c>
      <c r="B76" s="33" t="s">
        <v>55</v>
      </c>
      <c r="C76" s="23" t="s">
        <v>51</v>
      </c>
      <c r="D76" s="48">
        <f>660.17*6</f>
        <v>3961.0199999999995</v>
      </c>
      <c r="E76" s="35">
        <f>D76/12/$D$54</f>
        <v>3.0117244525547444</v>
      </c>
      <c r="F76" s="36">
        <v>1</v>
      </c>
    </row>
    <row r="77" spans="1:6" ht="15">
      <c r="A77" s="23"/>
      <c r="B77" s="37" t="s">
        <v>29</v>
      </c>
      <c r="C77" s="22"/>
      <c r="D77" s="51">
        <f>SUM(D76:D76)</f>
        <v>3961.0199999999995</v>
      </c>
      <c r="E77" s="39">
        <f>SUM(E76:E76)</f>
        <v>3.0117244525547444</v>
      </c>
      <c r="F77" s="40"/>
    </row>
    <row r="78" spans="1:6" ht="15">
      <c r="A78" s="28"/>
      <c r="B78" s="29"/>
      <c r="C78" s="41"/>
      <c r="D78" s="41"/>
      <c r="E78" s="41"/>
      <c r="F78" s="41"/>
    </row>
    <row r="79" spans="1:6" ht="15">
      <c r="A79" s="28"/>
      <c r="B79" s="29"/>
      <c r="C79" s="41"/>
      <c r="D79" s="41"/>
      <c r="E79" s="41"/>
      <c r="F79" s="41"/>
    </row>
    <row r="80" spans="1:6" ht="15">
      <c r="A80" s="28"/>
      <c r="B80" s="29"/>
      <c r="C80" s="41"/>
      <c r="D80" s="41"/>
      <c r="E80" s="41"/>
      <c r="F80" s="41"/>
    </row>
    <row r="81" spans="1:6" ht="29.25">
      <c r="A81" s="28"/>
      <c r="B81" s="29" t="s">
        <v>30</v>
      </c>
      <c r="C81" s="42">
        <f>D72+D77</f>
        <v>6449.209629852289</v>
      </c>
      <c r="D81" s="42"/>
      <c r="E81" s="42"/>
      <c r="F81" s="41"/>
    </row>
    <row r="82" spans="1:6" ht="15">
      <c r="A82" s="28"/>
      <c r="B82" s="29" t="s">
        <v>31</v>
      </c>
      <c r="C82" s="43">
        <f>E72+E77</f>
        <v>4.903596129753869</v>
      </c>
      <c r="D82" s="41"/>
      <c r="E82" s="41"/>
      <c r="F82" s="41"/>
    </row>
    <row r="83" spans="1:6" ht="15">
      <c r="A83" s="28"/>
      <c r="B83" s="29"/>
      <c r="C83" s="43"/>
      <c r="D83" s="41"/>
      <c r="E83" s="41"/>
      <c r="F83" s="41"/>
    </row>
    <row r="84" spans="1:6" ht="5.25" customHeight="1">
      <c r="A84" s="11"/>
      <c r="B84" s="11"/>
      <c r="C84" s="11"/>
      <c r="D84" s="11"/>
      <c r="E84" s="11"/>
      <c r="F84" s="11"/>
    </row>
    <row r="85" spans="1:6" ht="33.75" customHeight="1">
      <c r="A85" s="55" t="s">
        <v>32</v>
      </c>
      <c r="B85" s="55"/>
      <c r="C85" s="55"/>
      <c r="D85" s="55"/>
      <c r="E85" s="55"/>
      <c r="F85" s="55"/>
    </row>
    <row r="86" spans="1:6" ht="15">
      <c r="A86" s="10"/>
      <c r="B86" s="10"/>
      <c r="C86" s="10"/>
      <c r="D86" s="11"/>
      <c r="E86" s="11"/>
      <c r="F86" s="11"/>
    </row>
    <row r="87" spans="1:6" ht="71.25">
      <c r="A87" s="7"/>
      <c r="B87" s="16" t="s">
        <v>8</v>
      </c>
      <c r="C87" s="16" t="s">
        <v>9</v>
      </c>
      <c r="D87" s="16" t="s">
        <v>10</v>
      </c>
      <c r="E87" s="16" t="s">
        <v>11</v>
      </c>
      <c r="F87" s="11"/>
    </row>
    <row r="88" spans="1:5" ht="30.75" customHeight="1">
      <c r="A88" s="52" t="s">
        <v>33</v>
      </c>
      <c r="B88" s="52"/>
      <c r="C88" s="52"/>
      <c r="D88" s="5">
        <f>D89</f>
        <v>15.1248</v>
      </c>
      <c r="E88" s="5">
        <f>E89</f>
        <v>0.0115</v>
      </c>
    </row>
    <row r="89" spans="1:5" ht="30">
      <c r="A89" s="6">
        <v>1</v>
      </c>
      <c r="B89" s="44" t="s">
        <v>34</v>
      </c>
      <c r="C89" s="44" t="s">
        <v>35</v>
      </c>
      <c r="D89" s="4">
        <f>E89*12*$D$54</f>
        <v>15.1248</v>
      </c>
      <c r="E89" s="45">
        <v>0.0115</v>
      </c>
    </row>
    <row r="90" spans="1:5" ht="30.75" customHeight="1">
      <c r="A90" s="52" t="s">
        <v>36</v>
      </c>
      <c r="B90" s="52"/>
      <c r="C90" s="52"/>
      <c r="D90" s="5">
        <f>D91+D92+D93</f>
        <v>453.7439999999999</v>
      </c>
      <c r="E90" s="5">
        <f>E91+E92+E93</f>
        <v>0.34500000000000003</v>
      </c>
    </row>
    <row r="91" spans="1:5" ht="45">
      <c r="A91" s="6">
        <v>2</v>
      </c>
      <c r="B91" s="44" t="s">
        <v>37</v>
      </c>
      <c r="C91" s="44" t="s">
        <v>38</v>
      </c>
      <c r="D91" s="4">
        <f>E91*12*$D$54</f>
        <v>30.2496</v>
      </c>
      <c r="E91" s="45">
        <v>0.023</v>
      </c>
    </row>
    <row r="92" spans="1:5" ht="30">
      <c r="A92" s="6">
        <v>3</v>
      </c>
      <c r="B92" s="49" t="s">
        <v>43</v>
      </c>
      <c r="C92" s="49" t="s">
        <v>44</v>
      </c>
      <c r="D92" s="4">
        <f>E92*12*$D$54</f>
        <v>332.74559999999997</v>
      </c>
      <c r="E92" s="45">
        <v>0.253</v>
      </c>
    </row>
    <row r="93" spans="1:5" ht="15">
      <c r="A93" s="6">
        <v>4</v>
      </c>
      <c r="B93" s="46" t="s">
        <v>39</v>
      </c>
      <c r="C93" s="7" t="s">
        <v>35</v>
      </c>
      <c r="D93" s="4">
        <f>E93*12*$D$54</f>
        <v>90.74879999999997</v>
      </c>
      <c r="E93" s="2">
        <v>0.06899999999999999</v>
      </c>
    </row>
    <row r="94" spans="1:6" ht="15">
      <c r="A94" s="16"/>
      <c r="B94" s="26" t="s">
        <v>22</v>
      </c>
      <c r="C94" s="26"/>
      <c r="D94" s="27">
        <f>D88+D90</f>
        <v>468.8687999999999</v>
      </c>
      <c r="E94" s="5">
        <f>E88+E90</f>
        <v>0.35650000000000004</v>
      </c>
      <c r="F94" s="15"/>
    </row>
    <row r="95" spans="1:6" ht="6" customHeight="1">
      <c r="A95" s="11"/>
      <c r="B95" s="11"/>
      <c r="C95" s="11"/>
      <c r="D95" s="11"/>
      <c r="E95" s="11"/>
      <c r="F95" s="11"/>
    </row>
    <row r="96" spans="1:6" ht="11.25" customHeight="1">
      <c r="A96" s="11"/>
      <c r="B96" s="11"/>
      <c r="C96" s="11"/>
      <c r="D96" s="11"/>
      <c r="E96" s="11"/>
      <c r="F96" s="11"/>
    </row>
    <row r="97" spans="1:6" ht="105">
      <c r="A97" s="23" t="s">
        <v>23</v>
      </c>
      <c r="B97" s="23" t="s">
        <v>24</v>
      </c>
      <c r="C97" s="23" t="s">
        <v>25</v>
      </c>
      <c r="D97" s="23" t="s">
        <v>26</v>
      </c>
      <c r="E97" s="23" t="s">
        <v>27</v>
      </c>
      <c r="F97" s="23" t="s">
        <v>28</v>
      </c>
    </row>
    <row r="98" spans="1:6" ht="15">
      <c r="A98" s="23">
        <v>1</v>
      </c>
      <c r="B98" s="33" t="s">
        <v>55</v>
      </c>
      <c r="C98" s="23" t="s">
        <v>51</v>
      </c>
      <c r="D98" s="48">
        <f>660.17*6</f>
        <v>3961.0199999999995</v>
      </c>
      <c r="E98" s="35">
        <f>D98/12/$D$54</f>
        <v>3.0117244525547444</v>
      </c>
      <c r="F98" s="36">
        <v>1</v>
      </c>
    </row>
    <row r="99" spans="1:6" ht="15">
      <c r="A99" s="23">
        <v>2</v>
      </c>
      <c r="B99" s="33" t="s">
        <v>40</v>
      </c>
      <c r="C99" s="23" t="s">
        <v>41</v>
      </c>
      <c r="D99" s="48">
        <f>638.6*2</f>
        <v>1277.2</v>
      </c>
      <c r="E99" s="35">
        <f>D99/12/$D$54</f>
        <v>0.9711070559610706</v>
      </c>
      <c r="F99" s="36">
        <v>1</v>
      </c>
    </row>
    <row r="100" spans="1:6" ht="15">
      <c r="A100" s="23"/>
      <c r="B100" s="37" t="s">
        <v>29</v>
      </c>
      <c r="C100" s="22"/>
      <c r="D100" s="38">
        <f>SUM(D98:D99)</f>
        <v>5238.219999999999</v>
      </c>
      <c r="E100" s="39">
        <f>SUM(E98:E99)</f>
        <v>3.9828315085158152</v>
      </c>
      <c r="F100" s="40"/>
    </row>
    <row r="101" ht="24" customHeight="1"/>
    <row r="102" spans="2:3" ht="29.25">
      <c r="B102" s="29" t="s">
        <v>86</v>
      </c>
      <c r="C102" s="47">
        <f>C30+C81</f>
        <v>20905.661517775705</v>
      </c>
    </row>
  </sheetData>
  <mergeCells count="17">
    <mergeCell ref="A56:E56"/>
    <mergeCell ref="A59:C59"/>
    <mergeCell ref="A63:C63"/>
    <mergeCell ref="A90:C90"/>
    <mergeCell ref="A67:C67"/>
    <mergeCell ref="A70:C70"/>
    <mergeCell ref="A85:F85"/>
    <mergeCell ref="A88:C88"/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="97" zoomScaleNormal="97" workbookViewId="0" topLeftCell="A40">
      <selection activeCell="E17" sqref="E17:E18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88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89</v>
      </c>
      <c r="C3" s="14"/>
      <c r="D3" s="1">
        <v>82.5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1132.1996277995</v>
      </c>
      <c r="E8" s="5">
        <f>SUM(E9:E11)</f>
        <v>1.1436359876762627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819.3701992676122</v>
      </c>
      <c r="E9" s="3">
        <v>0.827646665926881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236.62800000000004</v>
      </c>
      <c r="E10" s="3">
        <v>0.23901818181818188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76.20142853188793</v>
      </c>
      <c r="E11" s="50">
        <v>0.07697113993119993</v>
      </c>
      <c r="F11" s="17"/>
    </row>
    <row r="12" spans="1:6" ht="15">
      <c r="A12" s="56" t="s">
        <v>12</v>
      </c>
      <c r="B12" s="59"/>
      <c r="C12" s="60"/>
      <c r="D12" s="20">
        <f>SUM(D13:D15)</f>
        <v>171.51749999999998</v>
      </c>
      <c r="E12" s="20">
        <f>SUM(E13:E15)</f>
        <v>0.17325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24.502499999999998</v>
      </c>
      <c r="E13" s="3">
        <v>0.024749999999999998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49.004999999999995</v>
      </c>
      <c r="E14" s="3">
        <v>0.049499999999999995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98.00999999999999</v>
      </c>
      <c r="E15" s="3">
        <v>0.09899999999999999</v>
      </c>
      <c r="F15" s="17"/>
    </row>
    <row r="16" spans="1:6" ht="15">
      <c r="A16" s="53" t="s">
        <v>17</v>
      </c>
      <c r="B16" s="54"/>
      <c r="C16" s="54"/>
      <c r="D16" s="24">
        <f>SUM(D17:D18)</f>
        <v>532.5635268684563</v>
      </c>
      <c r="E16" s="24">
        <f>SUM(E17:E18)</f>
        <v>0.5379429564327841</v>
      </c>
      <c r="F16" s="17"/>
    </row>
    <row r="17" spans="1:6" ht="60">
      <c r="A17" s="6">
        <v>7</v>
      </c>
      <c r="B17" s="9" t="s">
        <v>49</v>
      </c>
      <c r="C17" s="9" t="s">
        <v>14</v>
      </c>
      <c r="D17" s="4">
        <f>E17*$D$3*12</f>
        <v>55.678247740339685</v>
      </c>
      <c r="E17" s="4">
        <v>0.0562406542831714</v>
      </c>
      <c r="F17" s="17"/>
    </row>
    <row r="18" spans="1:6" ht="75">
      <c r="A18" s="6">
        <v>8</v>
      </c>
      <c r="B18" s="9" t="s">
        <v>18</v>
      </c>
      <c r="C18" s="9" t="s">
        <v>50</v>
      </c>
      <c r="D18" s="4">
        <f>E18*$D$3*12</f>
        <v>476.88527912811657</v>
      </c>
      <c r="E18" s="3">
        <v>0.4817023021496127</v>
      </c>
      <c r="F18" s="17"/>
    </row>
    <row r="19" spans="1:6" ht="15">
      <c r="A19" s="53" t="s">
        <v>19</v>
      </c>
      <c r="B19" s="53"/>
      <c r="C19" s="53"/>
      <c r="D19" s="25">
        <f>SUM(D20)</f>
        <v>292.31999999999994</v>
      </c>
      <c r="E19" s="25">
        <f>E20</f>
        <v>0.29527272727272724</v>
      </c>
      <c r="F19" s="17"/>
    </row>
    <row r="20" spans="1:6" ht="15">
      <c r="A20" s="6">
        <v>9</v>
      </c>
      <c r="B20" s="9" t="s">
        <v>20</v>
      </c>
      <c r="C20" s="9" t="s">
        <v>21</v>
      </c>
      <c r="D20" s="50">
        <f>E20*$D$3*12</f>
        <v>292.31999999999994</v>
      </c>
      <c r="E20" s="3">
        <v>0.29527272727272724</v>
      </c>
      <c r="F20" s="17"/>
    </row>
    <row r="21" spans="1:6" ht="15">
      <c r="A21" s="16"/>
      <c r="B21" s="26" t="s">
        <v>22</v>
      </c>
      <c r="C21" s="26"/>
      <c r="D21" s="61">
        <f>D8+D12+D16+D19</f>
        <v>2128.6006546679564</v>
      </c>
      <c r="E21" s="61">
        <f>E8+E12+E16+E19</f>
        <v>2.150101671381774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90</v>
      </c>
      <c r="D25" s="48">
        <f>660.17*4.5</f>
        <v>2970.765</v>
      </c>
      <c r="E25" s="35">
        <f>D25/12/$D$3</f>
        <v>3.0007727272727274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2970.765</v>
      </c>
      <c r="E26" s="39">
        <f>SUM(E25:E25)</f>
        <v>3.0007727272727274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5099.365654667956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5.150874398654501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11.385000000000002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11.385000000000002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341.55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22.770000000000003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250.47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68.30999999999999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352.935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90</v>
      </c>
      <c r="D47" s="48">
        <f>660.17*4.5</f>
        <v>2970.765</v>
      </c>
      <c r="E47" s="35">
        <f>D47/12/$D$3</f>
        <v>3.0007727272727274</v>
      </c>
      <c r="F47" s="36">
        <v>1</v>
      </c>
    </row>
    <row r="48" spans="1:6" ht="15">
      <c r="A48" s="23">
        <v>2</v>
      </c>
      <c r="B48" s="33" t="s">
        <v>40</v>
      </c>
      <c r="C48" s="23" t="s">
        <v>77</v>
      </c>
      <c r="D48" s="48">
        <f>638.6*1.5</f>
        <v>957.9000000000001</v>
      </c>
      <c r="E48" s="35">
        <f>D48/12/$D$3</f>
        <v>0.9675757575757576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3928.665</v>
      </c>
      <c r="E49" s="39">
        <f>SUM(E47:E48)</f>
        <v>3.968348484848485</v>
      </c>
      <c r="F49" s="40"/>
    </row>
    <row r="50" ht="24" customHeight="1"/>
    <row r="51" spans="2:3" ht="29.25">
      <c r="B51" s="29" t="s">
        <v>91</v>
      </c>
      <c r="C51" s="47">
        <f>C30</f>
        <v>5099.365654667956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="97" zoomScaleNormal="97" workbookViewId="0" topLeftCell="A1">
      <selection activeCell="D8" sqref="D8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92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93</v>
      </c>
      <c r="C3" s="14"/>
      <c r="D3" s="1">
        <v>85.1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226.43992555990008</v>
      </c>
      <c r="E8" s="5">
        <f>SUM(E9:E11)</f>
        <v>0.221739057540051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163.87403985352248</v>
      </c>
      <c r="E9" s="3">
        <v>0.16047203275903102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47.32560000000001</v>
      </c>
      <c r="E10" s="3">
        <v>0.04634312573443009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15.240285706377591</v>
      </c>
      <c r="E11" s="50">
        <v>0.014923899046589886</v>
      </c>
      <c r="F11" s="17"/>
    </row>
    <row r="12" spans="1:6" ht="15">
      <c r="A12" s="56" t="s">
        <v>12</v>
      </c>
      <c r="B12" s="59"/>
      <c r="C12" s="60"/>
      <c r="D12" s="20">
        <f>SUM(D13:D15)</f>
        <v>182.49865199999996</v>
      </c>
      <c r="E12" s="20">
        <f>SUM(E13:E15)</f>
        <v>0.17870999999999998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26.071235999999995</v>
      </c>
      <c r="E13" s="3">
        <v>0.025529999999999997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52.14247199999999</v>
      </c>
      <c r="E14" s="3">
        <v>0.051059999999999994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104.28494399999998</v>
      </c>
      <c r="E15" s="3">
        <v>0.10211999999999999</v>
      </c>
      <c r="F15" s="17"/>
    </row>
    <row r="16" spans="1:6" ht="15">
      <c r="A16" s="53" t="s">
        <v>17</v>
      </c>
      <c r="B16" s="54"/>
      <c r="C16" s="54"/>
      <c r="D16" s="24">
        <f>SUM(D17:D18)</f>
        <v>549.347347109159</v>
      </c>
      <c r="E16" s="24">
        <f>SUM(E17:E18)</f>
        <v>0.5379429564327841</v>
      </c>
      <c r="F16" s="17"/>
    </row>
    <row r="17" spans="1:6" ht="60">
      <c r="A17" s="6">
        <v>7</v>
      </c>
      <c r="B17" s="9" t="s">
        <v>49</v>
      </c>
      <c r="C17" s="9" t="s">
        <v>14</v>
      </c>
      <c r="D17" s="4">
        <f>E17*$D$3*12</f>
        <v>57.43295615397463</v>
      </c>
      <c r="E17" s="4">
        <v>0.0562406542831714</v>
      </c>
      <c r="F17" s="17"/>
    </row>
    <row r="18" spans="1:6" ht="75">
      <c r="A18" s="6">
        <v>8</v>
      </c>
      <c r="B18" s="9" t="s">
        <v>18</v>
      </c>
      <c r="C18" s="9" t="s">
        <v>50</v>
      </c>
      <c r="D18" s="4">
        <f>E18*$D$3*12</f>
        <v>491.91439095518444</v>
      </c>
      <c r="E18" s="3">
        <v>0.4817023021496127</v>
      </c>
      <c r="F18" s="17"/>
    </row>
    <row r="19" spans="1:6" ht="15">
      <c r="A19" s="53" t="s">
        <v>19</v>
      </c>
      <c r="B19" s="53"/>
      <c r="C19" s="53"/>
      <c r="D19" s="25">
        <f>SUM(D20)</f>
        <v>73.08</v>
      </c>
      <c r="E19" s="25">
        <f>E20</f>
        <v>0.07156286721504113</v>
      </c>
      <c r="F19" s="17"/>
    </row>
    <row r="20" spans="1:6" ht="15">
      <c r="A20" s="6">
        <v>9</v>
      </c>
      <c r="B20" s="9" t="s">
        <v>20</v>
      </c>
      <c r="C20" s="9" t="s">
        <v>21</v>
      </c>
      <c r="D20" s="50">
        <f>E20*$D$3*12</f>
        <v>73.08</v>
      </c>
      <c r="E20" s="3">
        <v>0.07156286721504113</v>
      </c>
      <c r="F20" s="17"/>
    </row>
    <row r="21" spans="1:6" ht="15">
      <c r="A21" s="16"/>
      <c r="B21" s="26" t="s">
        <v>22</v>
      </c>
      <c r="C21" s="26"/>
      <c r="D21" s="5">
        <f>D8+D12+D16+D19</f>
        <v>1031.365924669059</v>
      </c>
      <c r="E21" s="5">
        <f>E8+E12+E16+E19</f>
        <v>1.0099548811878762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94</v>
      </c>
      <c r="D25" s="48">
        <f>660.17*4.6</f>
        <v>3036.7819999999997</v>
      </c>
      <c r="E25" s="35">
        <f>D25/12/$D$3</f>
        <v>2.9737387387387386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3036.7819999999997</v>
      </c>
      <c r="E26" s="39">
        <f>SUM(E25:E25)</f>
        <v>2.9737387387387386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4068.1479246690587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3.9836936199266146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11.7438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11.7438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352.31399999999996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23.4876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258.36359999999996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70.46279999999999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364.0578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94</v>
      </c>
      <c r="D47" s="48">
        <f>660.17*4.6</f>
        <v>3036.7819999999997</v>
      </c>
      <c r="E47" s="35">
        <f>D47/12/$D$3</f>
        <v>2.9737387387387386</v>
      </c>
      <c r="F47" s="36">
        <v>1</v>
      </c>
    </row>
    <row r="48" spans="1:6" ht="15">
      <c r="A48" s="23">
        <v>2</v>
      </c>
      <c r="B48" s="33" t="s">
        <v>40</v>
      </c>
      <c r="C48" s="23" t="s">
        <v>77</v>
      </c>
      <c r="D48" s="48">
        <f>638.6*1.5</f>
        <v>957.9000000000001</v>
      </c>
      <c r="E48" s="35">
        <f>D48/12/$D$3</f>
        <v>0.9380141010575794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3994.682</v>
      </c>
      <c r="E49" s="39">
        <f>SUM(E47:E48)</f>
        <v>3.911752839796318</v>
      </c>
      <c r="F49" s="40"/>
    </row>
    <row r="50" ht="24" customHeight="1"/>
    <row r="51" spans="2:3" ht="29.25">
      <c r="B51" s="29" t="s">
        <v>95</v>
      </c>
      <c r="C51" s="47">
        <f>C30</f>
        <v>4068.1479246690587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="97" zoomScaleNormal="97" workbookViewId="0" topLeftCell="A22">
      <selection activeCell="C51" sqref="C51"/>
    </sheetView>
  </sheetViews>
  <sheetFormatPr defaultColWidth="9.00390625" defaultRowHeight="12.75"/>
  <cols>
    <col min="1" max="1" width="3.75390625" style="12" customWidth="1"/>
    <col min="2" max="2" width="43.375" style="12" customWidth="1"/>
    <col min="3" max="3" width="17.75390625" style="12" customWidth="1"/>
    <col min="4" max="4" width="11.00390625" style="12" customWidth="1"/>
    <col min="5" max="5" width="12.875" style="12" customWidth="1"/>
    <col min="6" max="16384" width="9.125" style="12" customWidth="1"/>
  </cols>
  <sheetData>
    <row r="1" spans="1:6" ht="15" customHeight="1">
      <c r="A1" s="55" t="s">
        <v>96</v>
      </c>
      <c r="B1" s="55"/>
      <c r="C1" s="55"/>
      <c r="D1" s="55"/>
      <c r="E1" s="55"/>
      <c r="F1" s="11"/>
    </row>
    <row r="2" spans="1:6" ht="15" customHeight="1">
      <c r="A2" s="11"/>
      <c r="B2" s="13"/>
      <c r="C2" s="11"/>
      <c r="D2" s="11"/>
      <c r="E2" s="11"/>
      <c r="F2" s="11"/>
    </row>
    <row r="3" spans="1:6" ht="15">
      <c r="A3" s="11"/>
      <c r="B3" s="10" t="s">
        <v>97</v>
      </c>
      <c r="C3" s="14"/>
      <c r="D3" s="1">
        <v>37.6</v>
      </c>
      <c r="E3" s="15" t="s">
        <v>6</v>
      </c>
      <c r="F3" s="11"/>
    </row>
    <row r="4" spans="1:6" ht="15">
      <c r="A4" s="11"/>
      <c r="B4" s="13"/>
      <c r="C4" s="11"/>
      <c r="D4" s="11"/>
      <c r="E4" s="11"/>
      <c r="F4" s="11"/>
    </row>
    <row r="5" spans="1:6" ht="37.5" customHeight="1">
      <c r="A5" s="55" t="s">
        <v>7</v>
      </c>
      <c r="B5" s="55"/>
      <c r="C5" s="55"/>
      <c r="D5" s="55"/>
      <c r="E5" s="55"/>
      <c r="F5" s="11"/>
    </row>
    <row r="6" spans="1:6" ht="15">
      <c r="A6" s="10"/>
      <c r="B6" s="10"/>
      <c r="C6" s="10"/>
      <c r="D6" s="10"/>
      <c r="E6" s="10"/>
      <c r="F6" s="11"/>
    </row>
    <row r="7" spans="1:6" ht="71.25">
      <c r="A7" s="7"/>
      <c r="B7" s="16" t="s">
        <v>8</v>
      </c>
      <c r="C7" s="16" t="s">
        <v>9</v>
      </c>
      <c r="D7" s="16" t="s">
        <v>10</v>
      </c>
      <c r="E7" s="16" t="s">
        <v>11</v>
      </c>
      <c r="F7" s="11"/>
    </row>
    <row r="8" spans="1:6" ht="15">
      <c r="A8" s="56" t="s">
        <v>0</v>
      </c>
      <c r="B8" s="57"/>
      <c r="C8" s="58"/>
      <c r="D8" s="5">
        <f>SUM(D9:D11)</f>
        <v>452.87985111980015</v>
      </c>
      <c r="E8" s="5">
        <f>SUM(E9:E11)</f>
        <v>1.0037230742903371</v>
      </c>
      <c r="F8" s="17"/>
    </row>
    <row r="9" spans="1:6" ht="15">
      <c r="A9" s="6">
        <v>1</v>
      </c>
      <c r="B9" s="7" t="s">
        <v>1</v>
      </c>
      <c r="C9" s="8" t="s">
        <v>2</v>
      </c>
      <c r="D9" s="50">
        <f>E9*$D$3*12</f>
        <v>327.74807970704495</v>
      </c>
      <c r="E9" s="3">
        <v>0.7263920206273159</v>
      </c>
      <c r="F9" s="17"/>
    </row>
    <row r="10" spans="1:6" ht="15.75" customHeight="1">
      <c r="A10" s="6">
        <v>2</v>
      </c>
      <c r="B10" s="7" t="s">
        <v>3</v>
      </c>
      <c r="C10" s="8" t="s">
        <v>2</v>
      </c>
      <c r="D10" s="50">
        <f>E10*$D$3*12</f>
        <v>94.65120000000002</v>
      </c>
      <c r="E10" s="3">
        <v>0.20977659574468088</v>
      </c>
      <c r="F10" s="19"/>
    </row>
    <row r="11" spans="1:6" ht="30">
      <c r="A11" s="6">
        <v>3</v>
      </c>
      <c r="B11" s="9" t="s">
        <v>4</v>
      </c>
      <c r="C11" s="9" t="s">
        <v>5</v>
      </c>
      <c r="D11" s="50">
        <f>E11*$D$3*12</f>
        <v>30.480571412755182</v>
      </c>
      <c r="E11" s="50">
        <v>0.06755445791834039</v>
      </c>
      <c r="F11" s="17"/>
    </row>
    <row r="12" spans="1:6" ht="15">
      <c r="A12" s="56" t="s">
        <v>12</v>
      </c>
      <c r="B12" s="59"/>
      <c r="C12" s="60"/>
      <c r="D12" s="20">
        <f>SUM(D13:D15)</f>
        <v>35.626751999999996</v>
      </c>
      <c r="E12" s="20">
        <f>SUM(E13:E15)</f>
        <v>0.07896</v>
      </c>
      <c r="F12" s="17"/>
    </row>
    <row r="13" spans="1:6" ht="15" customHeight="1">
      <c r="A13" s="21">
        <v>4</v>
      </c>
      <c r="B13" s="9" t="s">
        <v>13</v>
      </c>
      <c r="C13" s="9" t="s">
        <v>14</v>
      </c>
      <c r="D13" s="50">
        <f>E13*$D$3*12</f>
        <v>5.089536</v>
      </c>
      <c r="E13" s="3">
        <v>0.01128</v>
      </c>
      <c r="F13" s="17"/>
    </row>
    <row r="14" spans="1:6" ht="15">
      <c r="A14" s="6">
        <v>5</v>
      </c>
      <c r="B14" s="9" t="s">
        <v>47</v>
      </c>
      <c r="C14" s="9" t="s">
        <v>14</v>
      </c>
      <c r="D14" s="50">
        <f>E14*$D$3*12</f>
        <v>10.179072</v>
      </c>
      <c r="E14" s="3">
        <v>0.02256</v>
      </c>
      <c r="F14" s="17"/>
    </row>
    <row r="15" spans="1:6" ht="60">
      <c r="A15" s="6">
        <v>6</v>
      </c>
      <c r="B15" s="9" t="s">
        <v>48</v>
      </c>
      <c r="C15" s="9" t="s">
        <v>14</v>
      </c>
      <c r="D15" s="50">
        <f>E15*$D$3*12</f>
        <v>20.358144</v>
      </c>
      <c r="E15" s="3">
        <v>0.04512</v>
      </c>
      <c r="F15" s="17"/>
    </row>
    <row r="16" spans="1:6" ht="15">
      <c r="A16" s="53" t="s">
        <v>17</v>
      </c>
      <c r="B16" s="54"/>
      <c r="C16" s="54"/>
      <c r="D16" s="24">
        <f>SUM(D17:D18)</f>
        <v>113.78414397639912</v>
      </c>
      <c r="E16" s="24">
        <f>SUM(E17:E18)</f>
        <v>0.25218117016045904</v>
      </c>
      <c r="F16" s="17"/>
    </row>
    <row r="17" spans="1:6" ht="60">
      <c r="A17" s="6">
        <v>7</v>
      </c>
      <c r="B17" s="9" t="s">
        <v>83</v>
      </c>
      <c r="C17" s="9" t="s">
        <v>14</v>
      </c>
      <c r="D17" s="4">
        <f>E17*$D$3*12</f>
        <v>5.6380994609383155</v>
      </c>
      <c r="E17" s="3">
        <v>0.012495787812363289</v>
      </c>
      <c r="F17" s="17"/>
    </row>
    <row r="18" spans="1:6" ht="45">
      <c r="A18" s="6">
        <v>8</v>
      </c>
      <c r="B18" s="9" t="s">
        <v>18</v>
      </c>
      <c r="C18" s="9" t="s">
        <v>98</v>
      </c>
      <c r="D18" s="4">
        <f>E18*$D$3*12</f>
        <v>108.1460445154608</v>
      </c>
      <c r="E18" s="3">
        <v>0.23968538234809578</v>
      </c>
      <c r="F18" s="17"/>
    </row>
    <row r="19" spans="1:6" ht="15">
      <c r="A19" s="53" t="s">
        <v>19</v>
      </c>
      <c r="B19" s="53"/>
      <c r="C19" s="53"/>
      <c r="D19" s="25">
        <f>SUM(D20)</f>
        <v>73.08</v>
      </c>
      <c r="E19" s="25">
        <f>E20</f>
        <v>0.16196808510638297</v>
      </c>
      <c r="F19" s="17"/>
    </row>
    <row r="20" spans="1:6" ht="15">
      <c r="A20" s="6">
        <v>9</v>
      </c>
      <c r="B20" s="9" t="s">
        <v>20</v>
      </c>
      <c r="C20" s="9" t="s">
        <v>21</v>
      </c>
      <c r="D20" s="50">
        <f>E20*$D$3*12</f>
        <v>73.08</v>
      </c>
      <c r="E20" s="3">
        <v>0.16196808510638297</v>
      </c>
      <c r="F20" s="17"/>
    </row>
    <row r="21" spans="1:6" ht="15">
      <c r="A21" s="16"/>
      <c r="B21" s="26" t="s">
        <v>22</v>
      </c>
      <c r="C21" s="26"/>
      <c r="D21" s="5">
        <f>D8+D12+D16+D19</f>
        <v>675.3707470961994</v>
      </c>
      <c r="E21" s="5">
        <f>E8+E12+E16+E19</f>
        <v>1.496832329557179</v>
      </c>
      <c r="F21" s="17"/>
    </row>
    <row r="22" spans="1:6" ht="15">
      <c r="A22" s="28"/>
      <c r="B22" s="29"/>
      <c r="C22" s="30"/>
      <c r="D22" s="31"/>
      <c r="E22" s="32"/>
      <c r="F22" s="11"/>
    </row>
    <row r="23" spans="1:6" ht="15">
      <c r="A23" s="28"/>
      <c r="B23" s="29"/>
      <c r="C23" s="30"/>
      <c r="D23" s="31"/>
      <c r="E23" s="32"/>
      <c r="F23" s="11"/>
    </row>
    <row r="24" spans="1:6" ht="105">
      <c r="A24" s="23" t="s">
        <v>23</v>
      </c>
      <c r="B24" s="23" t="s">
        <v>24</v>
      </c>
      <c r="C24" s="23" t="s">
        <v>25</v>
      </c>
      <c r="D24" s="23" t="s">
        <v>26</v>
      </c>
      <c r="E24" s="23" t="s">
        <v>27</v>
      </c>
      <c r="F24" s="23" t="s">
        <v>28</v>
      </c>
    </row>
    <row r="25" spans="1:6" ht="15">
      <c r="A25" s="23">
        <v>1</v>
      </c>
      <c r="B25" s="33" t="s">
        <v>55</v>
      </c>
      <c r="C25" s="23" t="s">
        <v>41</v>
      </c>
      <c r="D25" s="48">
        <f>660.17*2</f>
        <v>1320.34</v>
      </c>
      <c r="E25" s="35">
        <f>D25/12/$D$3</f>
        <v>2.9262854609929074</v>
      </c>
      <c r="F25" s="36">
        <v>1</v>
      </c>
    </row>
    <row r="26" spans="1:6" ht="15">
      <c r="A26" s="23"/>
      <c r="B26" s="37" t="s">
        <v>29</v>
      </c>
      <c r="C26" s="22"/>
      <c r="D26" s="51">
        <f>SUM(D25:D25)</f>
        <v>1320.34</v>
      </c>
      <c r="E26" s="39">
        <f>SUM(E25:E25)</f>
        <v>2.9262854609929074</v>
      </c>
      <c r="F26" s="40"/>
    </row>
    <row r="27" spans="1:6" ht="15">
      <c r="A27" s="28"/>
      <c r="B27" s="29"/>
      <c r="C27" s="41"/>
      <c r="D27" s="41"/>
      <c r="E27" s="41"/>
      <c r="F27" s="41"/>
    </row>
    <row r="28" spans="1:6" ht="15">
      <c r="A28" s="28"/>
      <c r="B28" s="29"/>
      <c r="C28" s="41"/>
      <c r="D28" s="41"/>
      <c r="E28" s="41"/>
      <c r="F28" s="41"/>
    </row>
    <row r="29" spans="1:6" ht="15">
      <c r="A29" s="28"/>
      <c r="B29" s="29"/>
      <c r="C29" s="41"/>
      <c r="D29" s="41"/>
      <c r="E29" s="41"/>
      <c r="F29" s="41"/>
    </row>
    <row r="30" spans="1:6" ht="29.25">
      <c r="A30" s="28"/>
      <c r="B30" s="29" t="s">
        <v>30</v>
      </c>
      <c r="C30" s="42">
        <f>D21+D26</f>
        <v>1995.7107470961992</v>
      </c>
      <c r="D30" s="42"/>
      <c r="E30" s="42"/>
      <c r="F30" s="41"/>
    </row>
    <row r="31" spans="1:6" ht="15">
      <c r="A31" s="28"/>
      <c r="B31" s="29" t="s">
        <v>31</v>
      </c>
      <c r="C31" s="43">
        <f>E21+E26</f>
        <v>4.423117790550086</v>
      </c>
      <c r="D31" s="41"/>
      <c r="E31" s="41"/>
      <c r="F31" s="41"/>
    </row>
    <row r="32" spans="1:6" ht="15">
      <c r="A32" s="28"/>
      <c r="B32" s="29"/>
      <c r="C32" s="43"/>
      <c r="D32" s="41"/>
      <c r="E32" s="41"/>
      <c r="F32" s="41"/>
    </row>
    <row r="33" spans="1:6" ht="5.25" customHeight="1">
      <c r="A33" s="11"/>
      <c r="B33" s="11"/>
      <c r="C33" s="11"/>
      <c r="D33" s="11"/>
      <c r="E33" s="11"/>
      <c r="F33" s="11"/>
    </row>
    <row r="34" spans="1:6" ht="33.75" customHeight="1">
      <c r="A34" s="55" t="s">
        <v>32</v>
      </c>
      <c r="B34" s="55"/>
      <c r="C34" s="55"/>
      <c r="D34" s="55"/>
      <c r="E34" s="55"/>
      <c r="F34" s="55"/>
    </row>
    <row r="35" spans="1:6" ht="15">
      <c r="A35" s="10"/>
      <c r="B35" s="10"/>
      <c r="C35" s="10"/>
      <c r="D35" s="11"/>
      <c r="E35" s="11"/>
      <c r="F35" s="11"/>
    </row>
    <row r="36" spans="1:6" ht="71.25">
      <c r="A36" s="7"/>
      <c r="B36" s="16" t="s">
        <v>8</v>
      </c>
      <c r="C36" s="16" t="s">
        <v>9</v>
      </c>
      <c r="D36" s="16" t="s">
        <v>10</v>
      </c>
      <c r="E36" s="16" t="s">
        <v>11</v>
      </c>
      <c r="F36" s="11"/>
    </row>
    <row r="37" spans="1:5" ht="30.75" customHeight="1">
      <c r="A37" s="52" t="s">
        <v>33</v>
      </c>
      <c r="B37" s="52"/>
      <c r="C37" s="52"/>
      <c r="D37" s="5">
        <f>D38</f>
        <v>5.1888000000000005</v>
      </c>
      <c r="E37" s="5">
        <f>E38</f>
        <v>0.0115</v>
      </c>
    </row>
    <row r="38" spans="1:5" ht="30">
      <c r="A38" s="6">
        <v>1</v>
      </c>
      <c r="B38" s="44" t="s">
        <v>34</v>
      </c>
      <c r="C38" s="44" t="s">
        <v>35</v>
      </c>
      <c r="D38" s="4">
        <f>E38*12*$D$3</f>
        <v>5.1888000000000005</v>
      </c>
      <c r="E38" s="45">
        <v>0.0115</v>
      </c>
    </row>
    <row r="39" spans="1:5" ht="30.75" customHeight="1">
      <c r="A39" s="52" t="s">
        <v>36</v>
      </c>
      <c r="B39" s="52"/>
      <c r="C39" s="52"/>
      <c r="D39" s="5">
        <f>D40+D41+D42</f>
        <v>155.66400000000002</v>
      </c>
      <c r="E39" s="5">
        <f>E40+E41+E42</f>
        <v>0.34500000000000003</v>
      </c>
    </row>
    <row r="40" spans="1:5" ht="45">
      <c r="A40" s="6">
        <v>2</v>
      </c>
      <c r="B40" s="44" t="s">
        <v>37</v>
      </c>
      <c r="C40" s="44" t="s">
        <v>38</v>
      </c>
      <c r="D40" s="4">
        <f>E40*12*$D$3</f>
        <v>10.377600000000001</v>
      </c>
      <c r="E40" s="45">
        <v>0.023</v>
      </c>
    </row>
    <row r="41" spans="1:5" ht="30">
      <c r="A41" s="6">
        <v>3</v>
      </c>
      <c r="B41" s="49" t="s">
        <v>43</v>
      </c>
      <c r="C41" s="49" t="s">
        <v>44</v>
      </c>
      <c r="D41" s="4">
        <f>E41*12*$D$3</f>
        <v>114.15360000000001</v>
      </c>
      <c r="E41" s="45">
        <v>0.253</v>
      </c>
    </row>
    <row r="42" spans="1:5" ht="15">
      <c r="A42" s="6">
        <v>4</v>
      </c>
      <c r="B42" s="46" t="s">
        <v>39</v>
      </c>
      <c r="C42" s="7" t="s">
        <v>35</v>
      </c>
      <c r="D42" s="4">
        <f>E42*12*$D$3</f>
        <v>31.132799999999996</v>
      </c>
      <c r="E42" s="2">
        <v>0.06899999999999999</v>
      </c>
    </row>
    <row r="43" spans="1:6" ht="15">
      <c r="A43" s="16"/>
      <c r="B43" s="26" t="s">
        <v>22</v>
      </c>
      <c r="C43" s="26"/>
      <c r="D43" s="27">
        <f>D37+D39</f>
        <v>160.8528</v>
      </c>
      <c r="E43" s="5">
        <f>E37+E39</f>
        <v>0.35650000000000004</v>
      </c>
      <c r="F43" s="15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05">
      <c r="A46" s="23" t="s">
        <v>23</v>
      </c>
      <c r="B46" s="23" t="s">
        <v>24</v>
      </c>
      <c r="C46" s="23" t="s">
        <v>25</v>
      </c>
      <c r="D46" s="23" t="s">
        <v>26</v>
      </c>
      <c r="E46" s="23" t="s">
        <v>27</v>
      </c>
      <c r="F46" s="23" t="s">
        <v>28</v>
      </c>
    </row>
    <row r="47" spans="1:6" ht="15">
      <c r="A47" s="23">
        <v>1</v>
      </c>
      <c r="B47" s="33" t="s">
        <v>55</v>
      </c>
      <c r="C47" s="23" t="s">
        <v>41</v>
      </c>
      <c r="D47" s="48">
        <f>660.17*2</f>
        <v>1320.34</v>
      </c>
      <c r="E47" s="35">
        <f>D47/12/$D$3</f>
        <v>2.9262854609929074</v>
      </c>
      <c r="F47" s="36">
        <v>1</v>
      </c>
    </row>
    <row r="48" spans="1:6" ht="15">
      <c r="A48" s="23">
        <v>2</v>
      </c>
      <c r="B48" s="33" t="s">
        <v>40</v>
      </c>
      <c r="C48" s="23" t="s">
        <v>99</v>
      </c>
      <c r="D48" s="48">
        <f>638.6*1</f>
        <v>638.6</v>
      </c>
      <c r="E48" s="35">
        <f>D48/12/$D$3</f>
        <v>1.4153368794326242</v>
      </c>
      <c r="F48" s="36">
        <v>1</v>
      </c>
    </row>
    <row r="49" spans="1:6" ht="15">
      <c r="A49" s="23"/>
      <c r="B49" s="37" t="s">
        <v>29</v>
      </c>
      <c r="C49" s="22"/>
      <c r="D49" s="38">
        <f>SUM(D47:D48)</f>
        <v>1958.94</v>
      </c>
      <c r="E49" s="39">
        <f>SUM(E47:E48)</f>
        <v>4.341622340425531</v>
      </c>
      <c r="F49" s="40"/>
    </row>
    <row r="50" ht="24" customHeight="1"/>
    <row r="51" spans="2:3" ht="29.25">
      <c r="B51" s="29" t="s">
        <v>100</v>
      </c>
      <c r="C51" s="47">
        <f>C30</f>
        <v>1995.7107470961992</v>
      </c>
    </row>
  </sheetData>
  <mergeCells count="9">
    <mergeCell ref="A39:C39"/>
    <mergeCell ref="A16:C16"/>
    <mergeCell ref="A19:C19"/>
    <mergeCell ref="A34:F34"/>
    <mergeCell ref="A37:C37"/>
    <mergeCell ref="A1:E1"/>
    <mergeCell ref="A5:E5"/>
    <mergeCell ref="A8:C8"/>
    <mergeCell ref="A12:C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2009-12-18T07:50:00Z</cp:lastPrinted>
  <dcterms:created xsi:type="dcterms:W3CDTF">2009-12-17T06:55:18Z</dcterms:created>
  <dcterms:modified xsi:type="dcterms:W3CDTF">2009-12-18T07:51:24Z</dcterms:modified>
  <cp:category/>
  <cp:version/>
  <cp:contentType/>
  <cp:contentStatus/>
</cp:coreProperties>
</file>