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9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 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</sheets>
  <definedNames/>
  <calcPr fullCalcOnLoad="1"/>
</workbook>
</file>

<file path=xl/sharedStrings.xml><?xml version="1.0" encoding="utf-8"?>
<sst xmlns="http://schemas.openxmlformats.org/spreadsheetml/2006/main" count="1853" uniqueCount="229">
  <si>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</si>
  <si>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</si>
  <si>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</si>
  <si>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</si>
  <si>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</si>
  <si>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</si>
  <si>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 xml:space="preserve">I. Услуги вывоза бытовых отходов </t>
  </si>
  <si>
    <t xml:space="preserve">1. </t>
  </si>
  <si>
    <t>Вывоз твердых бытовых отходов</t>
  </si>
  <si>
    <t>Ежедневно</t>
  </si>
  <si>
    <t xml:space="preserve">2. </t>
  </si>
  <si>
    <t>Вывоз крупногабаритного мусора</t>
  </si>
  <si>
    <t>По мере необходимости</t>
  </si>
  <si>
    <t>II. Подготовка многоквартирного дома к сезонной эксплуатации</t>
  </si>
  <si>
    <t>3.</t>
  </si>
  <si>
    <t>Укрепление водосточных труб, колен и воронок</t>
  </si>
  <si>
    <t>1 раз в год</t>
  </si>
  <si>
    <t>4.</t>
  </si>
  <si>
    <t>Консервация системы центрального отопления, ремонт просевшей отмостки</t>
  </si>
  <si>
    <t>5.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</si>
  <si>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</si>
  <si>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III.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</si>
  <si>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</si>
  <si>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 xml:space="preserve">Аварийное обслуживание </t>
  </si>
  <si>
    <t>Постоянно на системах водоснабжения, теплоснабжения, канализации, энергоснабжения, газоснабжения</t>
  </si>
  <si>
    <t>IV. Устранение аварии и выполнение заявок населения</t>
  </si>
  <si>
    <t>8.</t>
  </si>
  <si>
    <t>Выполнение заявок населения</t>
  </si>
  <si>
    <t>Постоянно</t>
  </si>
  <si>
    <t>V. Прочие услуги</t>
  </si>
  <si>
    <t>9.</t>
  </si>
  <si>
    <t>Осуществление сохранности и поддержка в исправном состоянии почтовых абонентских ящиков</t>
  </si>
  <si>
    <t xml:space="preserve">Постоянно 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</si>
  <si>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</si>
  <si>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</si>
  <si>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</si>
  <si>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</si>
  <si>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</si>
  <si>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1 кв.м в месяц, руб.</t>
  </si>
  <si>
    <t>Гарантийный срок  на выполненные работы, лет</t>
  </si>
  <si>
    <t>Ремонт кровли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</si>
  <si>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</si>
  <si>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</si>
  <si>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</si>
  <si>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</si>
  <si>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</si>
  <si>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</si>
  <si>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</si>
  <si>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общего имущества многоквартирного дома</t>
  </si>
  <si>
    <t>I. Услуги вывоза бытовых отходов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</si>
  <si>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</si>
  <si>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7.</t>
  </si>
  <si>
    <t>Вывоз нечистот из дворовых туалетов</t>
  </si>
  <si>
    <t>2 раза в год</t>
  </si>
  <si>
    <t>Ликвидация наледи</t>
  </si>
  <si>
    <t>11-й Увекский пр-д, д. 26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</si>
  <si>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теплоснабжения</t>
  </si>
  <si>
    <t xml:space="preserve">6. </t>
  </si>
  <si>
    <t>Постоянно на системах теплоснабжения, энергоснабжения, газоснабжения</t>
  </si>
  <si>
    <t>2,6 кв.м</t>
  </si>
  <si>
    <t>Лот 1</t>
  </si>
  <si>
    <t>Лот 2</t>
  </si>
  <si>
    <t>1-й Кавказский туп., д. 3</t>
  </si>
  <si>
    <t>I. Уборка земельного участка, входящего в состав общего имущества многоквартирного дома</t>
  </si>
  <si>
    <t>Подметание земельного участка в летний период</t>
  </si>
  <si>
    <t>2 раза в неделю</t>
  </si>
  <si>
    <t>Уборка мусора с газона</t>
  </si>
  <si>
    <t>Уборка мусора на контейнерных площадках</t>
  </si>
  <si>
    <t>5 раз в неделю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</si>
  <si>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</si>
  <si>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</si>
  <si>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</si>
  <si>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 3 часа во время снегопада</t>
  </si>
  <si>
    <t>5 раз в год</t>
  </si>
  <si>
    <t>Обрезка деревьев и кустарников</t>
  </si>
  <si>
    <t>II. Услуги вывоза бытовых отходов</t>
  </si>
  <si>
    <t>III. Подготовка многоквартирного дома к сезонной эксплуатации</t>
  </si>
  <si>
    <t>Замена разбитых стекол окон и дверей в помещениях общего пользования</t>
  </si>
  <si>
    <t>IV. Проведение технических осмотров и мелкий ремонт</t>
  </si>
  <si>
    <t>V. Устранение аварии и выполнение заявок населения</t>
  </si>
  <si>
    <t>VI. Прочие услуги</t>
  </si>
  <si>
    <t>Вывоз смета</t>
  </si>
  <si>
    <t>Осуществление сохранности и поддержка в исправном состоянии абонентских почтовых шкафов и почтовых абонентских ящиков</t>
  </si>
  <si>
    <t>Стоимость работ,                          1 кв.м в месяц, руб.</t>
  </si>
  <si>
    <t>29,6 кв.м</t>
  </si>
  <si>
    <t>Очистка и текущий ремонт детских и спортивных площадок, элементов благоустройства</t>
  </si>
  <si>
    <t xml:space="preserve">1 раз в год </t>
  </si>
  <si>
    <t xml:space="preserve">3. </t>
  </si>
  <si>
    <t>5 раз в неделю дополнительно</t>
  </si>
  <si>
    <t xml:space="preserve">4. </t>
  </si>
  <si>
    <t>2 раза в год дополнительно</t>
  </si>
  <si>
    <t>Стоимость работ,                           1 кв.м в месяц, руб.</t>
  </si>
  <si>
    <t>3 кв.м</t>
  </si>
  <si>
    <t>1-й Кавказский туп., д. 5</t>
  </si>
  <si>
    <t>29,2 кв.м</t>
  </si>
  <si>
    <t>Стоимость работ,                        1 кв.м в месяц, руб.</t>
  </si>
  <si>
    <t>Размер платы за содержание и ремонт жилого помещения по лоту 2 в год руб.</t>
  </si>
  <si>
    <t>Лот 4</t>
  </si>
  <si>
    <t>2-й Огородный пр-д, д. 3</t>
  </si>
  <si>
    <t>Ремонт просевшей отмостки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</si>
  <si>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</si>
  <si>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Постоянно на системах энергоснабжения, газоснабжения</t>
  </si>
  <si>
    <t>Откачка жидких нечистот из дворовых туалетов</t>
  </si>
  <si>
    <t>1 кв.м</t>
  </si>
  <si>
    <t>2-й пр-д Азина, д. 11</t>
  </si>
  <si>
    <t xml:space="preserve">Полив газонов       </t>
  </si>
  <si>
    <t>Выкашивание газонов</t>
  </si>
  <si>
    <t>Стоимость работ,                            1 кв.м в месяц, руб.</t>
  </si>
  <si>
    <t>Размер платы за содержание и ремонт жилого помещения по лоту 6 в год  руб.</t>
  </si>
  <si>
    <t>Размер платы за содержание и ремонт жилого помещения по лоту 4 в год  руб.</t>
  </si>
  <si>
    <t>Лот 12</t>
  </si>
  <si>
    <t>Размер платы за содержание и ремонт жилого помещения по лоту 12 в год  руб.</t>
  </si>
  <si>
    <t>ул. Ново-Крекингская, д. 14</t>
  </si>
  <si>
    <t>I. Содержание помещений общего пользования</t>
  </si>
  <si>
    <t>Подметание полов во всех помещениях общего пользования</t>
  </si>
  <si>
    <t>Мытье лестничных площадок и маршей</t>
  </si>
  <si>
    <t>1 раз в неделю</t>
  </si>
  <si>
    <t>Протирка пыли с  подоконников в помещениях общего пользования</t>
  </si>
  <si>
    <t>Мытье окон в помещениях общего пользования</t>
  </si>
  <si>
    <t>Уборка подвального помещения</t>
  </si>
  <si>
    <t>II. Уборка земельного участка, входящего в состав общего имущества многоквартирного дома</t>
  </si>
  <si>
    <t>III. Услуги вывоза бытовых отходов</t>
  </si>
  <si>
    <t>IV. Подготовка многоквартирного дома к сезонной эксплуатации</t>
  </si>
  <si>
    <t>V. Проведение технических осмотров и мелкий ремонт</t>
  </si>
  <si>
    <t>VI. Устранение аварии и выполнение заявок населения</t>
  </si>
  <si>
    <t>VII. Прочие услуги</t>
  </si>
  <si>
    <t>Дератизация, дезинсекция</t>
  </si>
  <si>
    <t>Стоимость работ,                             1 кв.м в месяц, руб.</t>
  </si>
  <si>
    <t>56,8 кв.м</t>
  </si>
  <si>
    <t>3 раза в неделю дополнительно</t>
  </si>
  <si>
    <t xml:space="preserve">5. </t>
  </si>
  <si>
    <t>6 кв.м</t>
  </si>
  <si>
    <t>Размер платы за содержание и ремонт жилого помещения по лоту 1 в год  руб.</t>
  </si>
  <si>
    <t>Лот 3</t>
  </si>
  <si>
    <t>4-й Станкостроительный пр-д, д. 26</t>
  </si>
  <si>
    <t>2,57 кв.м</t>
  </si>
  <si>
    <t>0,5 кв.м</t>
  </si>
  <si>
    <t>8-й Станкостроительный пр-д, д. 7</t>
  </si>
  <si>
    <t>1,82 кв.м</t>
  </si>
  <si>
    <t>Размер платы за содержание и ремонт жилого помещения по лоту 3 в год (руб.)</t>
  </si>
  <si>
    <t>Лот 5</t>
  </si>
  <si>
    <t>ул. Миллеровская, д. 31</t>
  </si>
  <si>
    <t>2.</t>
  </si>
  <si>
    <t xml:space="preserve">7. </t>
  </si>
  <si>
    <t xml:space="preserve">8. </t>
  </si>
  <si>
    <t xml:space="preserve">9. </t>
  </si>
  <si>
    <t>10.</t>
  </si>
  <si>
    <t>11.</t>
  </si>
  <si>
    <t>12.</t>
  </si>
  <si>
    <t>13.</t>
  </si>
  <si>
    <t>14.</t>
  </si>
  <si>
    <t xml:space="preserve">15. </t>
  </si>
  <si>
    <t>16.</t>
  </si>
  <si>
    <t>17.</t>
  </si>
  <si>
    <t>18.</t>
  </si>
  <si>
    <t>Осуществление сохранности и поддержка в исправном состоянии абонентских ящиков</t>
  </si>
  <si>
    <t>17,5 кв.м</t>
  </si>
  <si>
    <t>1,75 кв.м</t>
  </si>
  <si>
    <t>Размер платы за содержание и ремонт жилого помещения по лоту 5 в год  руб.</t>
  </si>
  <si>
    <t>Лот 6</t>
  </si>
  <si>
    <t>4-й Увекский туп., д. 1</t>
  </si>
  <si>
    <t>6.</t>
  </si>
  <si>
    <t>5,7 кв.м</t>
  </si>
  <si>
    <t>Ликвилация наледи</t>
  </si>
  <si>
    <t>8-й Увекский пр-д, д. 23</t>
  </si>
  <si>
    <t>10,2 кв.м</t>
  </si>
  <si>
    <t>Лот 7</t>
  </si>
  <si>
    <t>3-й Нефтяной пр-д, д. 64</t>
  </si>
  <si>
    <t xml:space="preserve">II. Услуги вывоза бытовых отходов </t>
  </si>
  <si>
    <t xml:space="preserve">10. </t>
  </si>
  <si>
    <t>15.</t>
  </si>
  <si>
    <t xml:space="preserve">16. </t>
  </si>
  <si>
    <t>19.</t>
  </si>
  <si>
    <t>20 кв.м</t>
  </si>
  <si>
    <t>2 кв.м</t>
  </si>
  <si>
    <t>3-й Нефтяной пр-д, д. 68</t>
  </si>
  <si>
    <t>19,5 кв.м</t>
  </si>
  <si>
    <t>1,95 кв.м</t>
  </si>
  <si>
    <t>3-й Нефтяной пр-д, д. 45</t>
  </si>
  <si>
    <t>Размер платы за содержание и ремонт жилого помещения по лоту 7 в год  руб.</t>
  </si>
  <si>
    <t>Лот 8</t>
  </si>
  <si>
    <t>1-й Князевский пр-д, д. 59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</si>
  <si>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</si>
  <si>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канализации, энергоснабжения, газоснабжения</t>
  </si>
  <si>
    <t>6,35 кв.м</t>
  </si>
  <si>
    <t>Размер платы за содержание и ремонт жилого помещения по лоту 8 в год  руб.</t>
  </si>
  <si>
    <t>Лот 9</t>
  </si>
  <si>
    <t>ул. Чернышевского, д. 1</t>
  </si>
  <si>
    <t>4,6 кв.м</t>
  </si>
  <si>
    <t>ул. Чернышевского, д. 1 литер "А"</t>
  </si>
  <si>
    <t>5,6 кв.м</t>
  </si>
  <si>
    <t>ул. Чернышевского, д. 1 литер "Б"</t>
  </si>
  <si>
    <t>16,6 кв.м</t>
  </si>
  <si>
    <t>ул. Чернышевского, д. 1 литер "Б2"</t>
  </si>
  <si>
    <t>Размер платы за содержание и ремонт жилого помещения по лоту 9 в год  руб.</t>
  </si>
  <si>
    <t>Лот 10</t>
  </si>
  <si>
    <t>п. Юриш 8-я линия 5 пр-д, д. 5</t>
  </si>
  <si>
    <t>IV.Устранение аварий и выполнение заявок населения</t>
  </si>
  <si>
    <t>Объем работ ед. изм. /кол-во</t>
  </si>
  <si>
    <t>Итого:</t>
  </si>
  <si>
    <t xml:space="preserve"> 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</si>
  <si>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 xml:space="preserve">Периодичность </t>
  </si>
  <si>
    <t>Размер платы за содержание и ремонт жилого помещения по лоту 10 в год  руб.</t>
  </si>
  <si>
    <t>Лот 11</t>
  </si>
  <si>
    <t>ул. Тульская, д. 2</t>
  </si>
  <si>
    <t>Сбрасывание снега с крыш, сбивание сосулек</t>
  </si>
  <si>
    <t>120 кв.м</t>
  </si>
  <si>
    <t>12 кв.м</t>
  </si>
  <si>
    <t>Размер платы за содержание и ремонт жилого помещения по лоту 11 в год  руб.</t>
  </si>
  <si>
    <t>Лот 13</t>
  </si>
  <si>
    <t>пр. Энтузиастов, д. 44</t>
  </si>
  <si>
    <t>Ремонт системы ц/о</t>
  </si>
  <si>
    <t>1 п.м</t>
  </si>
  <si>
    <t>Ремонт цоколя</t>
  </si>
  <si>
    <t>1,25 кв.м</t>
  </si>
  <si>
    <t>0,5 п.м</t>
  </si>
  <si>
    <t>Размер платы за содержание и ремонт жилого помещения по лоту 13 в год  руб.</t>
  </si>
  <si>
    <t>Лот 14</t>
  </si>
  <si>
    <t>ул. Киевская, д. 10</t>
  </si>
  <si>
    <t>40 кв.м</t>
  </si>
  <si>
    <t>Ремонт системы канализации</t>
  </si>
  <si>
    <t>8,1 п.м</t>
  </si>
  <si>
    <t>Прибор учета ХВС</t>
  </si>
  <si>
    <t>1 шт.</t>
  </si>
  <si>
    <t>Прибор учета электроэнергии</t>
  </si>
  <si>
    <t>2 шт.</t>
  </si>
  <si>
    <t>10 кв.м</t>
  </si>
  <si>
    <t>5 п.м</t>
  </si>
  <si>
    <t>Размер платы за содержание и ремонт жилого помещения по лоту 14 в год 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</si>
</sst>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_р_._-;\-* #,##0_р_._-;_-* &quot;-&quot;??_р_._-;_-@_-"/>
    <numFmt numFmtId="170" formatCode="#,##0.000"/>
  </numFmts>
  <fonts count="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" fillId="0" borderId="0" xfId="0" applyNumberFormat="1" applyFont="1" applyAlignment="1" applyProtection="1">
      <alignment wrapText="1"/>
      <protection locked="0"/>
    </xf>
    <xf numFmtId="1" fontId="1" fillId="0" borderId="0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165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3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 wrapText="1"/>
    </xf>
    <xf numFmtId="169" fontId="2" fillId="0" borderId="1" xfId="19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wrapText="1"/>
    </xf>
    <xf numFmtId="0" fontId="1" fillId="0" borderId="0" xfId="17" applyFont="1" applyAlignment="1">
      <alignment horizontal="center" wrapText="1"/>
      <protection/>
    </xf>
    <xf numFmtId="0" fontId="2" fillId="0" borderId="0" xfId="17" applyFont="1" applyAlignment="1">
      <alignment wrapText="1"/>
      <protection/>
    </xf>
    <xf numFmtId="0" fontId="2" fillId="0" borderId="0" xfId="17" applyFont="1">
      <alignment/>
      <protection/>
    </xf>
    <xf numFmtId="0" fontId="1" fillId="0" borderId="0" xfId="17" applyFont="1" applyBorder="1" applyAlignment="1">
      <alignment horizontal="right" wrapText="1"/>
      <protection/>
    </xf>
    <xf numFmtId="0" fontId="2" fillId="0" borderId="4" xfId="17" applyFont="1" applyBorder="1" applyAlignment="1">
      <alignment horizontal="center"/>
      <protection/>
    </xf>
    <xf numFmtId="0" fontId="2" fillId="0" borderId="5" xfId="17" applyFont="1" applyBorder="1" applyAlignment="1">
      <alignment horizontal="center"/>
      <protection/>
    </xf>
    <xf numFmtId="0" fontId="2" fillId="0" borderId="4" xfId="17" applyFont="1" applyBorder="1" applyAlignment="1">
      <alignment horizontal="center" vertical="top" wrapText="1"/>
      <protection/>
    </xf>
    <xf numFmtId="166" fontId="1" fillId="0" borderId="0" xfId="17" applyNumberFormat="1" applyFont="1" applyBorder="1" applyAlignment="1">
      <alignment horizontal="right" vertical="center" wrapText="1"/>
      <protection/>
    </xf>
    <xf numFmtId="0" fontId="1" fillId="0" borderId="0" xfId="17" applyFont="1" applyAlignment="1">
      <alignment wrapText="1"/>
      <protection/>
    </xf>
    <xf numFmtId="0" fontId="1" fillId="0" borderId="0" xfId="17" applyFont="1" applyAlignment="1">
      <alignment horizontal="right" wrapText="1"/>
      <protection/>
    </xf>
    <xf numFmtId="0" fontId="2" fillId="0" borderId="1" xfId="17" applyFont="1" applyBorder="1" applyAlignment="1">
      <alignment wrapText="1"/>
      <protection/>
    </xf>
    <xf numFmtId="0" fontId="5" fillId="0" borderId="1" xfId="17" applyFont="1" applyBorder="1" applyAlignment="1">
      <alignment horizontal="center" vertical="top" wrapText="1"/>
      <protection/>
    </xf>
    <xf numFmtId="4" fontId="1" fillId="0" borderId="1" xfId="17" applyNumberFormat="1" applyFont="1" applyBorder="1" applyAlignment="1">
      <alignment horizontal="right" vertical="center" wrapText="1"/>
      <protection/>
    </xf>
    <xf numFmtId="0" fontId="2" fillId="0" borderId="1" xfId="17" applyFont="1" applyBorder="1" applyAlignment="1">
      <alignment horizontal="center" vertical="top" wrapText="1"/>
      <protection/>
    </xf>
    <xf numFmtId="0" fontId="2" fillId="0" borderId="1" xfId="17" applyFont="1" applyBorder="1" applyAlignment="1">
      <alignment vertical="top" wrapText="1"/>
      <protection/>
    </xf>
    <xf numFmtId="4" fontId="2" fillId="0" borderId="1" xfId="17" applyNumberFormat="1" applyFont="1" applyBorder="1" applyAlignment="1">
      <alignment horizontal="right" vertical="center" wrapText="1"/>
      <protection/>
    </xf>
    <xf numFmtId="0" fontId="2" fillId="0" borderId="1" xfId="17" applyFont="1" applyBorder="1" applyAlignment="1">
      <alignment horizontal="left" vertical="top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4" fontId="2" fillId="0" borderId="1" xfId="17" applyNumberFormat="1" applyFont="1" applyBorder="1" applyAlignment="1">
      <alignment vertical="center" wrapText="1"/>
      <protection/>
    </xf>
    <xf numFmtId="0" fontId="2" fillId="0" borderId="6" xfId="17" applyFont="1" applyBorder="1" applyAlignment="1">
      <alignment horizontal="center" wrapText="1"/>
      <protection/>
    </xf>
    <xf numFmtId="0" fontId="2" fillId="0" borderId="6" xfId="17" applyFont="1" applyBorder="1" applyAlignment="1">
      <alignment horizontal="left" wrapText="1"/>
      <protection/>
    </xf>
    <xf numFmtId="0" fontId="1" fillId="0" borderId="1" xfId="17" applyFont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left" vertical="top" wrapText="1"/>
      <protection/>
    </xf>
    <xf numFmtId="3" fontId="1" fillId="0" borderId="1" xfId="17" applyNumberFormat="1" applyFont="1" applyBorder="1" applyAlignment="1">
      <alignment horizontal="right" vertical="center" wrapText="1"/>
      <protection/>
    </xf>
    <xf numFmtId="0" fontId="2" fillId="0" borderId="0" xfId="17" applyFont="1" applyBorder="1" applyAlignment="1">
      <alignment wrapText="1"/>
      <protection/>
    </xf>
    <xf numFmtId="0" fontId="1" fillId="0" borderId="0" xfId="17" applyFont="1" applyBorder="1" applyAlignment="1">
      <alignment wrapText="1"/>
      <protection/>
    </xf>
    <xf numFmtId="3" fontId="4" fillId="0" borderId="0" xfId="17" applyNumberFormat="1" applyFont="1" applyBorder="1" applyAlignment="1">
      <alignment vertical="top" wrapText="1"/>
      <protection/>
    </xf>
    <xf numFmtId="1" fontId="1" fillId="0" borderId="0" xfId="17" applyNumberFormat="1" applyFont="1" applyFill="1" applyBorder="1" applyAlignment="1">
      <alignment horizontal="center"/>
      <protection/>
    </xf>
    <xf numFmtId="2" fontId="2" fillId="0" borderId="0" xfId="17" applyNumberFormat="1" applyFont="1" applyFill="1" applyBorder="1" applyAlignment="1">
      <alignment horizontal="center"/>
      <protection/>
    </xf>
    <xf numFmtId="0" fontId="1" fillId="0" borderId="2" xfId="17" applyFont="1" applyBorder="1" applyAlignment="1">
      <alignment wrapText="1"/>
      <protection/>
    </xf>
    <xf numFmtId="0" fontId="2" fillId="0" borderId="2" xfId="17" applyFont="1" applyBorder="1" applyAlignment="1">
      <alignment wrapText="1"/>
      <protection/>
    </xf>
    <xf numFmtId="0" fontId="2" fillId="0" borderId="1" xfId="17" applyFont="1" applyBorder="1" applyAlignment="1">
      <alignment horizontal="center" wrapText="1"/>
      <protection/>
    </xf>
    <xf numFmtId="2" fontId="2" fillId="0" borderId="1" xfId="17" applyNumberFormat="1" applyFont="1" applyFill="1" applyBorder="1" applyAlignment="1">
      <alignment horizontal="center" wrapText="1"/>
      <protection/>
    </xf>
    <xf numFmtId="0" fontId="2" fillId="0" borderId="1" xfId="17" applyFont="1" applyFill="1" applyBorder="1" applyAlignment="1">
      <alignment horizontal="center" wrapText="1"/>
      <protection/>
    </xf>
    <xf numFmtId="0" fontId="1" fillId="0" borderId="1" xfId="17" applyFont="1" applyBorder="1" applyAlignment="1">
      <alignment horizontal="left" wrapText="1"/>
      <protection/>
    </xf>
    <xf numFmtId="0" fontId="1" fillId="0" borderId="1" xfId="17" applyFont="1" applyBorder="1" applyAlignment="1">
      <alignment horizontal="center" wrapText="1"/>
      <protection/>
    </xf>
    <xf numFmtId="1" fontId="1" fillId="0" borderId="1" xfId="17" applyNumberFormat="1" applyFont="1" applyFill="1" applyBorder="1" applyAlignment="1">
      <alignment horizontal="center"/>
      <protection/>
    </xf>
    <xf numFmtId="2" fontId="1" fillId="0" borderId="1" xfId="17" applyNumberFormat="1" applyFont="1" applyFill="1" applyBorder="1" applyAlignment="1">
      <alignment horizontal="center"/>
      <protection/>
    </xf>
    <xf numFmtId="0" fontId="1" fillId="0" borderId="1" xfId="17" applyFont="1" applyFill="1" applyBorder="1" applyAlignment="1">
      <alignment horizontal="center" wrapText="1"/>
      <protection/>
    </xf>
    <xf numFmtId="0" fontId="2" fillId="0" borderId="0" xfId="17" applyFont="1" applyBorder="1" applyAlignment="1">
      <alignment horizontal="center" wrapText="1"/>
      <protection/>
    </xf>
    <xf numFmtId="3" fontId="1" fillId="0" borderId="0" xfId="17" applyNumberFormat="1" applyFont="1" applyBorder="1" applyAlignment="1">
      <alignment horizontal="center" wrapText="1"/>
      <protection/>
    </xf>
    <xf numFmtId="4" fontId="1" fillId="0" borderId="0" xfId="17" applyNumberFormat="1" applyFont="1" applyBorder="1" applyAlignment="1">
      <alignment horizontal="center" vertical="top" wrapText="1"/>
      <protection/>
    </xf>
    <xf numFmtId="2" fontId="1" fillId="0" borderId="5" xfId="17" applyNumberFormat="1" applyFont="1" applyBorder="1" applyAlignment="1">
      <alignment horizontal="right" vertical="center"/>
      <protection/>
    </xf>
    <xf numFmtId="2" fontId="1" fillId="0" borderId="1" xfId="17" applyNumberFormat="1" applyFont="1" applyBorder="1" applyAlignment="1">
      <alignment horizontal="right" vertical="center" wrapText="1"/>
      <protection/>
    </xf>
    <xf numFmtId="0" fontId="6" fillId="0" borderId="1" xfId="17" applyFont="1" applyBorder="1" applyAlignment="1">
      <alignment vertical="top" wrapText="1"/>
      <protection/>
    </xf>
    <xf numFmtId="2" fontId="2" fillId="0" borderId="1" xfId="17" applyNumberFormat="1" applyFont="1" applyBorder="1" applyAlignment="1">
      <alignment horizontal="right" vertical="center" wrapText="1"/>
      <protection/>
    </xf>
    <xf numFmtId="2" fontId="5" fillId="0" borderId="5" xfId="17" applyNumberFormat="1" applyFont="1" applyBorder="1" applyAlignment="1">
      <alignment horizontal="right" vertical="center" wrapText="1"/>
      <protection/>
    </xf>
    <xf numFmtId="0" fontId="2" fillId="0" borderId="1" xfId="17" applyFont="1" applyBorder="1" applyAlignment="1">
      <alignment vertical="top"/>
      <protection/>
    </xf>
    <xf numFmtId="0" fontId="1" fillId="0" borderId="1" xfId="17" applyFont="1" applyBorder="1" applyAlignment="1">
      <alignment wrapText="1"/>
      <protection/>
    </xf>
    <xf numFmtId="1" fontId="1" fillId="0" borderId="1" xfId="17" applyNumberFormat="1" applyFont="1" applyBorder="1" applyAlignment="1">
      <alignment horizontal="right" vertical="center" wrapText="1"/>
      <protection/>
    </xf>
    <xf numFmtId="2" fontId="2" fillId="0" borderId="0" xfId="17" applyNumberFormat="1" applyFont="1" applyAlignment="1">
      <alignment wrapText="1"/>
      <protection/>
    </xf>
    <xf numFmtId="164" fontId="2" fillId="0" borderId="1" xfId="17" applyNumberFormat="1" applyFont="1" applyBorder="1" applyAlignment="1">
      <alignment horizontal="center" wrapText="1"/>
      <protection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6" xfId="17" applyFont="1" applyBorder="1" applyAlignment="1">
      <alignment horizontal="center" vertical="top" wrapText="1"/>
      <protection/>
    </xf>
    <xf numFmtId="0" fontId="2" fillId="0" borderId="5" xfId="17" applyFont="1" applyBorder="1" applyAlignment="1">
      <alignment horizontal="center" vertical="top" wrapText="1"/>
      <protection/>
    </xf>
    <xf numFmtId="0" fontId="1" fillId="0" borderId="6" xfId="17" applyFont="1" applyBorder="1" applyAlignment="1">
      <alignment horizontal="center" wrapText="1"/>
      <protection/>
    </xf>
    <xf numFmtId="0" fontId="2" fillId="0" borderId="4" xfId="17" applyFont="1" applyBorder="1" applyAlignment="1">
      <alignment horizontal="center" wrapText="1"/>
      <protection/>
    </xf>
    <xf numFmtId="0" fontId="2" fillId="0" borderId="5" xfId="17" applyFont="1" applyBorder="1" applyAlignment="1">
      <alignment horizontal="center" wrapText="1"/>
      <protection/>
    </xf>
    <xf numFmtId="0" fontId="1" fillId="0" borderId="4" xfId="17" applyFont="1" applyBorder="1" applyAlignment="1">
      <alignment horizontal="center" wrapText="1"/>
      <protection/>
    </xf>
    <xf numFmtId="0" fontId="1" fillId="0" borderId="0" xfId="17" applyFont="1" applyAlignment="1">
      <alignment horizontal="center" wrapText="1"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Константа Заводской ос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="75" zoomScaleNormal="75" workbookViewId="0" topLeftCell="A22">
      <selection activeCell="B56" sqref="B56"/>
    </sheetView>
  </sheetViews>
  <sheetFormatPr defaultColWidth="9.00390625" defaultRowHeight="12.75"/>
  <cols>
    <col min="1" max="1" width="3.125" style="3" customWidth="1"/>
    <col min="2" max="2" width="42.75390625" style="3" customWidth="1"/>
    <col min="3" max="3" width="16.75390625" style="3" customWidth="1"/>
    <col min="4" max="4" width="11.00390625" style="3" customWidth="1"/>
    <col min="5" max="5" width="12.875" style="3" customWidth="1"/>
    <col min="6" max="6" width="10.375" style="3" customWidth="1"/>
    <col min="7" max="16384" width="9.125" style="3" customWidth="1"/>
  </cols>
  <sheetData>
    <row r="1" spans="1:6" ht="15">
      <c r="A1" s="147" t="s">
        <v>60</v>
      </c>
      <c r="B1" s="147"/>
      <c r="C1" s="147"/>
      <c r="D1" s="147"/>
      <c r="E1" s="147"/>
      <c r="F1" s="2"/>
    </row>
    <row r="2" spans="1:6" ht="29.25" customHeight="1">
      <c r="A2" s="2"/>
      <c r="B2" s="1" t="s">
        <v>112</v>
      </c>
      <c r="C2" s="4"/>
      <c r="D2" s="5">
        <v>1183.4</v>
      </c>
      <c r="E2" s="6" t="s">
        <v>0</v>
      </c>
      <c r="F2" s="2"/>
    </row>
    <row r="3" spans="1:6" ht="7.5" customHeight="1">
      <c r="A3" s="2"/>
      <c r="B3" s="7"/>
      <c r="C3" s="2"/>
      <c r="D3" s="2"/>
      <c r="E3" s="2"/>
      <c r="F3" s="2"/>
    </row>
    <row r="4" spans="1:6" ht="48.75" customHeight="1">
      <c r="A4" s="147" t="s">
        <v>1</v>
      </c>
      <c r="B4" s="147"/>
      <c r="C4" s="147"/>
      <c r="D4" s="147"/>
      <c r="E4" s="147"/>
      <c r="F4" s="2"/>
    </row>
    <row r="5" spans="1:6" ht="6.75" customHeight="1">
      <c r="A5" s="1"/>
      <c r="B5" s="1"/>
      <c r="C5" s="1"/>
      <c r="D5" s="1"/>
      <c r="E5" s="1"/>
      <c r="F5" s="2"/>
    </row>
    <row r="6" spans="1:6" ht="79.5" customHeight="1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">
      <c r="A7" s="146" t="s">
        <v>113</v>
      </c>
      <c r="B7" s="154"/>
      <c r="C7" s="154"/>
      <c r="D7" s="19">
        <f>SUM(D8:D12)</f>
        <v>9304.6963006749</v>
      </c>
      <c r="E7" s="19">
        <v>0.6552233888706902</v>
      </c>
      <c r="F7" s="2"/>
    </row>
    <row r="8" spans="1:6" ht="30">
      <c r="A8" s="11">
        <v>1</v>
      </c>
      <c r="B8" s="15" t="s">
        <v>114</v>
      </c>
      <c r="C8" s="12" t="s">
        <v>65</v>
      </c>
      <c r="D8" s="13">
        <f>E8*$D$2*12</f>
        <v>4392.870628773854</v>
      </c>
      <c r="E8" s="63">
        <v>0.3093396589469505</v>
      </c>
      <c r="F8" s="2"/>
    </row>
    <row r="9" spans="1:6" ht="15">
      <c r="A9" s="11">
        <v>2</v>
      </c>
      <c r="B9" s="15" t="s">
        <v>115</v>
      </c>
      <c r="C9" s="15" t="s">
        <v>116</v>
      </c>
      <c r="D9" s="13">
        <f>E9*$D$2*12</f>
        <v>4212.481904499846</v>
      </c>
      <c r="E9" s="63">
        <v>0.29663694330600004</v>
      </c>
      <c r="F9" s="2"/>
    </row>
    <row r="10" spans="1:6" ht="30">
      <c r="A10" s="11">
        <v>3</v>
      </c>
      <c r="B10" s="15" t="s">
        <v>117</v>
      </c>
      <c r="C10" s="15" t="s">
        <v>53</v>
      </c>
      <c r="D10" s="13">
        <f>E10*$D$2*12</f>
        <v>189.01264800000004</v>
      </c>
      <c r="E10" s="63">
        <v>0.013310000000000002</v>
      </c>
      <c r="F10" s="2"/>
    </row>
    <row r="11" spans="1:6" ht="31.5" customHeight="1">
      <c r="A11" s="11">
        <v>4</v>
      </c>
      <c r="B11" s="15" t="s">
        <v>118</v>
      </c>
      <c r="C11" s="15" t="s">
        <v>53</v>
      </c>
      <c r="D11" s="13">
        <f>E11*$D$2*12</f>
        <v>276.0261572142007</v>
      </c>
      <c r="E11" s="63">
        <v>0.01943736671273454</v>
      </c>
      <c r="F11" s="2"/>
    </row>
    <row r="12" spans="1:6" ht="15">
      <c r="A12" s="11">
        <v>5</v>
      </c>
      <c r="B12" s="15" t="s">
        <v>119</v>
      </c>
      <c r="C12" s="15" t="s">
        <v>16</v>
      </c>
      <c r="D12" s="13">
        <f>E12*$D$2*12</f>
        <v>234.30496218699773</v>
      </c>
      <c r="E12" s="63">
        <v>0.01649941990500519</v>
      </c>
      <c r="F12" s="2"/>
    </row>
    <row r="13" spans="1:6" ht="33" customHeight="1">
      <c r="A13" s="146" t="s">
        <v>120</v>
      </c>
      <c r="B13" s="154"/>
      <c r="C13" s="154"/>
      <c r="D13" s="10">
        <f>SUM(D14:D22)</f>
        <v>31786.320688018743</v>
      </c>
      <c r="E13" s="10">
        <v>2.2383471838219497</v>
      </c>
      <c r="F13" s="2"/>
    </row>
    <row r="14" spans="1:6" ht="30" customHeight="1">
      <c r="A14" s="11">
        <v>6</v>
      </c>
      <c r="B14" s="8" t="s">
        <v>64</v>
      </c>
      <c r="C14" s="12" t="s">
        <v>65</v>
      </c>
      <c r="D14" s="13">
        <f aca="true" t="shared" si="0" ref="D14:D22">E14*$D$2*12</f>
        <v>2343.5558272989483</v>
      </c>
      <c r="E14" s="63">
        <v>0.1650298453114577</v>
      </c>
      <c r="F14" s="2"/>
    </row>
    <row r="15" spans="1:6" ht="15">
      <c r="A15" s="11">
        <v>7</v>
      </c>
      <c r="B15" s="8" t="s">
        <v>66</v>
      </c>
      <c r="C15" s="12" t="s">
        <v>65</v>
      </c>
      <c r="D15" s="13">
        <f t="shared" si="0"/>
        <v>1189.9943730950713</v>
      </c>
      <c r="E15" s="63">
        <v>0.08379769964333496</v>
      </c>
      <c r="F15" s="2"/>
    </row>
    <row r="16" spans="1:6" ht="15">
      <c r="A16" s="11">
        <v>8</v>
      </c>
      <c r="B16" s="8" t="s">
        <v>67</v>
      </c>
      <c r="C16" s="12" t="s">
        <v>68</v>
      </c>
      <c r="D16" s="13">
        <f t="shared" si="0"/>
        <v>2525.160098861654</v>
      </c>
      <c r="E16" s="63">
        <v>0.17781815805177553</v>
      </c>
      <c r="F16" s="2"/>
    </row>
    <row r="17" spans="1:6" ht="30">
      <c r="A17" s="11">
        <v>9</v>
      </c>
      <c r="B17" s="8" t="s">
        <v>69</v>
      </c>
      <c r="C17" s="15" t="s">
        <v>70</v>
      </c>
      <c r="D17" s="13">
        <f t="shared" si="0"/>
        <v>2996.0230746719585</v>
      </c>
      <c r="E17" s="13">
        <v>0.21097565451748904</v>
      </c>
      <c r="F17" s="2"/>
    </row>
    <row r="18" spans="1:6" ht="60">
      <c r="A18" s="11">
        <v>10</v>
      </c>
      <c r="B18" s="12" t="s">
        <v>71</v>
      </c>
      <c r="C18" s="12" t="s">
        <v>72</v>
      </c>
      <c r="D18" s="13">
        <f t="shared" si="0"/>
        <v>15978.789731583787</v>
      </c>
      <c r="E18" s="13">
        <v>1.1252034907599422</v>
      </c>
      <c r="F18" s="2"/>
    </row>
    <row r="19" spans="1:6" ht="15">
      <c r="A19" s="11">
        <v>11</v>
      </c>
      <c r="B19" s="15" t="s">
        <v>105</v>
      </c>
      <c r="C19" s="15" t="s">
        <v>70</v>
      </c>
      <c r="D19" s="13">
        <f t="shared" si="0"/>
        <v>519.4116364037974</v>
      </c>
      <c r="E19" s="63">
        <v>0.036576223621471844</v>
      </c>
      <c r="F19" s="2"/>
    </row>
    <row r="20" spans="1:6" ht="15">
      <c r="A20" s="11">
        <v>12</v>
      </c>
      <c r="B20" s="15" t="s">
        <v>106</v>
      </c>
      <c r="C20" s="15" t="s">
        <v>53</v>
      </c>
      <c r="D20" s="13">
        <f t="shared" si="0"/>
        <v>257.232429457119</v>
      </c>
      <c r="E20" s="13">
        <v>0.018113939317300362</v>
      </c>
      <c r="F20" s="2"/>
    </row>
    <row r="21" spans="1:6" ht="15">
      <c r="A21" s="11">
        <v>13</v>
      </c>
      <c r="B21" s="15" t="s">
        <v>54</v>
      </c>
      <c r="C21" s="15" t="s">
        <v>73</v>
      </c>
      <c r="D21" s="13">
        <f t="shared" si="0"/>
        <v>5839.945647397203</v>
      </c>
      <c r="E21" s="63">
        <v>0.4112406095006762</v>
      </c>
      <c r="F21" s="2"/>
    </row>
    <row r="22" spans="1:7" ht="15">
      <c r="A22" s="11">
        <v>14</v>
      </c>
      <c r="B22" s="15" t="s">
        <v>74</v>
      </c>
      <c r="C22" s="15" t="s">
        <v>16</v>
      </c>
      <c r="D22" s="13">
        <f t="shared" si="0"/>
        <v>136.207869249204</v>
      </c>
      <c r="E22" s="13">
        <v>0.009591563098501775</v>
      </c>
      <c r="F22" s="2"/>
      <c r="G22" s="70"/>
    </row>
    <row r="23" spans="1:7" ht="15">
      <c r="A23" s="149" t="s">
        <v>121</v>
      </c>
      <c r="B23" s="150"/>
      <c r="C23" s="151"/>
      <c r="D23" s="10">
        <f>SUM(D24:D25)</f>
        <v>16120.289300391012</v>
      </c>
      <c r="E23" s="10">
        <v>1.1351676877634367</v>
      </c>
      <c r="F23" s="2"/>
      <c r="G23" s="70"/>
    </row>
    <row r="24" spans="1:7" ht="15">
      <c r="A24" s="11">
        <v>15</v>
      </c>
      <c r="B24" s="8" t="s">
        <v>8</v>
      </c>
      <c r="C24" s="12" t="s">
        <v>9</v>
      </c>
      <c r="D24" s="13">
        <f>E24*$D$2*12</f>
        <v>14748.663586817029</v>
      </c>
      <c r="E24" s="14">
        <v>1.0385797692254681</v>
      </c>
      <c r="F24" s="2"/>
      <c r="G24" s="70"/>
    </row>
    <row r="25" spans="1:7" ht="30">
      <c r="A25" s="11">
        <v>16</v>
      </c>
      <c r="B25" s="15" t="s">
        <v>11</v>
      </c>
      <c r="C25" s="15" t="s">
        <v>12</v>
      </c>
      <c r="D25" s="13">
        <f>E25*$D$2*12</f>
        <v>1371.625713573983</v>
      </c>
      <c r="E25" s="13">
        <v>0.09658791853796848</v>
      </c>
      <c r="F25" s="2"/>
      <c r="G25" s="70"/>
    </row>
    <row r="26" spans="1:7" ht="29.25" customHeight="1">
      <c r="A26" s="149" t="s">
        <v>122</v>
      </c>
      <c r="B26" s="152"/>
      <c r="C26" s="153"/>
      <c r="D26" s="16">
        <f>SUM(D27:D30)</f>
        <v>18538.77815242211</v>
      </c>
      <c r="E26" s="16">
        <v>1.3054742093700429</v>
      </c>
      <c r="F26" s="2"/>
      <c r="G26" s="70"/>
    </row>
    <row r="27" spans="1:7" ht="15" customHeight="1">
      <c r="A27" s="11">
        <v>17</v>
      </c>
      <c r="B27" s="15" t="s">
        <v>15</v>
      </c>
      <c r="C27" s="15" t="s">
        <v>16</v>
      </c>
      <c r="D27" s="13">
        <f>E27*12*$D$2</f>
        <v>285.5008912050581</v>
      </c>
      <c r="E27" s="63">
        <v>0.02010456391224847</v>
      </c>
      <c r="F27" s="2"/>
      <c r="G27" s="75"/>
    </row>
    <row r="28" spans="1:7" ht="30">
      <c r="A28" s="11">
        <v>18</v>
      </c>
      <c r="B28" s="15" t="s">
        <v>18</v>
      </c>
      <c r="C28" s="15" t="s">
        <v>16</v>
      </c>
      <c r="D28" s="13">
        <f>E28*12*$D$2</f>
        <v>1719.9816188810817</v>
      </c>
      <c r="E28" s="63">
        <v>0.1211186425328912</v>
      </c>
      <c r="F28" s="2"/>
      <c r="G28" s="70"/>
    </row>
    <row r="29" spans="1:6" ht="30">
      <c r="A29" s="11">
        <v>19</v>
      </c>
      <c r="B29" s="15" t="s">
        <v>77</v>
      </c>
      <c r="C29" s="15" t="s">
        <v>16</v>
      </c>
      <c r="D29" s="13">
        <f>E29*12*$D$2</f>
        <v>804.8484571549401</v>
      </c>
      <c r="E29" s="63">
        <v>0.05667627578410653</v>
      </c>
      <c r="F29" s="2"/>
    </row>
    <row r="30" spans="1:6" ht="90">
      <c r="A30" s="11">
        <v>20</v>
      </c>
      <c r="B30" s="15" t="s">
        <v>20</v>
      </c>
      <c r="C30" s="15" t="s">
        <v>16</v>
      </c>
      <c r="D30" s="13">
        <f>E30*12*$D$2</f>
        <v>15728.44718518103</v>
      </c>
      <c r="E30" s="13">
        <v>1.107574727140797</v>
      </c>
      <c r="F30" s="2"/>
    </row>
    <row r="31" spans="1:6" ht="15">
      <c r="A31" s="146" t="s">
        <v>123</v>
      </c>
      <c r="B31" s="154"/>
      <c r="C31" s="154"/>
      <c r="D31" s="19">
        <f>SUM(D32:D33)</f>
        <v>30747.73724224001</v>
      </c>
      <c r="E31" s="19">
        <v>2.1652116248549382</v>
      </c>
      <c r="F31" s="2"/>
    </row>
    <row r="32" spans="1:6" ht="75">
      <c r="A32" s="11">
        <v>21</v>
      </c>
      <c r="B32" s="15" t="s">
        <v>22</v>
      </c>
      <c r="C32" s="15" t="s">
        <v>16</v>
      </c>
      <c r="D32" s="13">
        <f>E32*12*$D$2</f>
        <v>6202.2291386073</v>
      </c>
      <c r="E32" s="13">
        <v>0.43675209415013944</v>
      </c>
      <c r="F32" s="2"/>
    </row>
    <row r="33" spans="1:6" ht="105">
      <c r="A33" s="11">
        <v>22</v>
      </c>
      <c r="B33" s="15" t="s">
        <v>23</v>
      </c>
      <c r="C33" s="15" t="s">
        <v>24</v>
      </c>
      <c r="D33" s="13">
        <f>E33*12*$D$2</f>
        <v>24545.50810363271</v>
      </c>
      <c r="E33" s="14">
        <v>1.7284595307047987</v>
      </c>
      <c r="F33" s="2"/>
    </row>
    <row r="34" spans="1:6" ht="15">
      <c r="A34" s="146" t="s">
        <v>124</v>
      </c>
      <c r="B34" s="146"/>
      <c r="C34" s="146"/>
      <c r="D34" s="21">
        <f>SUM(D35)</f>
        <v>8170.6363200000005</v>
      </c>
      <c r="E34" s="21">
        <v>0.5753645090417442</v>
      </c>
      <c r="F34" s="2"/>
    </row>
    <row r="35" spans="1:6" ht="15">
      <c r="A35" s="11">
        <v>23</v>
      </c>
      <c r="B35" s="15" t="s">
        <v>27</v>
      </c>
      <c r="C35" s="15" t="s">
        <v>28</v>
      </c>
      <c r="D35" s="13">
        <f>E35*12*$D$2</f>
        <v>8170.6363200000005</v>
      </c>
      <c r="E35" s="46">
        <v>0.5753645090417442</v>
      </c>
      <c r="F35" s="2"/>
    </row>
    <row r="36" spans="1:6" ht="15">
      <c r="A36" s="146" t="s">
        <v>125</v>
      </c>
      <c r="B36" s="146"/>
      <c r="C36" s="146"/>
      <c r="D36" s="21">
        <f>SUM(D37:D39)</f>
        <v>1935.7565962060166</v>
      </c>
      <c r="E36" s="21">
        <v>0.13631320743944117</v>
      </c>
      <c r="F36" s="2"/>
    </row>
    <row r="37" spans="1:6" ht="30">
      <c r="A37" s="11">
        <v>24</v>
      </c>
      <c r="B37" s="15" t="s">
        <v>81</v>
      </c>
      <c r="C37" s="15" t="s">
        <v>12</v>
      </c>
      <c r="D37" s="13">
        <f>E37*12*$D$2</f>
        <v>1035.7115233250322</v>
      </c>
      <c r="E37" s="14">
        <v>0.07293332230050646</v>
      </c>
      <c r="F37" s="2"/>
    </row>
    <row r="38" spans="1:6" ht="45">
      <c r="A38" s="11">
        <v>25</v>
      </c>
      <c r="B38" s="15" t="s">
        <v>82</v>
      </c>
      <c r="C38" s="15" t="s">
        <v>32</v>
      </c>
      <c r="D38" s="13">
        <f>E38*12*$D$2</f>
        <v>189.01264800000004</v>
      </c>
      <c r="E38" s="13">
        <v>0.013310000000000002</v>
      </c>
      <c r="F38" s="2"/>
    </row>
    <row r="39" spans="1:6" ht="15">
      <c r="A39" s="11">
        <v>26</v>
      </c>
      <c r="B39" s="15" t="s">
        <v>126</v>
      </c>
      <c r="C39" s="15" t="s">
        <v>16</v>
      </c>
      <c r="D39" s="13">
        <f>E39*12*$D$2</f>
        <v>711.0324248809842</v>
      </c>
      <c r="E39" s="14">
        <v>0.05006988513893472</v>
      </c>
      <c r="F39" s="2"/>
    </row>
    <row r="40" spans="1:6" ht="15">
      <c r="A40" s="9"/>
      <c r="B40" s="22" t="s">
        <v>33</v>
      </c>
      <c r="C40" s="22"/>
      <c r="D40" s="23">
        <f>D7+D13+D23+D26+D31+D34+D36</f>
        <v>116604.2145999528</v>
      </c>
      <c r="E40" s="10">
        <v>8.211101811162244</v>
      </c>
      <c r="F40" s="2"/>
    </row>
    <row r="41" spans="1:6" ht="9" customHeight="1">
      <c r="A41" s="24"/>
      <c r="B41" s="25"/>
      <c r="C41" s="26"/>
      <c r="D41" s="27"/>
      <c r="E41" s="28"/>
      <c r="F41" s="2"/>
    </row>
    <row r="42" spans="1:6" ht="8.25" customHeight="1">
      <c r="A42" s="40"/>
      <c r="B42" s="40"/>
      <c r="C42" s="40"/>
      <c r="D42" s="40"/>
      <c r="E42" s="40"/>
      <c r="F42" s="41"/>
    </row>
    <row r="43" spans="1:6" ht="105">
      <c r="A43" s="18" t="s">
        <v>34</v>
      </c>
      <c r="B43" s="18" t="s">
        <v>35</v>
      </c>
      <c r="C43" s="18" t="s">
        <v>36</v>
      </c>
      <c r="D43" s="18" t="s">
        <v>37</v>
      </c>
      <c r="E43" s="18" t="s">
        <v>127</v>
      </c>
      <c r="F43" s="18" t="s">
        <v>39</v>
      </c>
    </row>
    <row r="44" spans="1:6" ht="15">
      <c r="A44" s="18">
        <v>1</v>
      </c>
      <c r="B44" s="8" t="s">
        <v>40</v>
      </c>
      <c r="C44" s="18" t="s">
        <v>128</v>
      </c>
      <c r="D44" s="77">
        <f>E44*12*D2</f>
        <v>37802.5296</v>
      </c>
      <c r="E44" s="29">
        <v>2.662</v>
      </c>
      <c r="F44" s="30">
        <v>2</v>
      </c>
    </row>
    <row r="45" spans="1:6" ht="15">
      <c r="A45" s="18"/>
      <c r="B45" s="31" t="s">
        <v>41</v>
      </c>
      <c r="C45" s="17"/>
      <c r="D45" s="32">
        <f>SUM(D44)</f>
        <v>37802.5296</v>
      </c>
      <c r="E45" s="33">
        <f>SUM(E44:E44)</f>
        <v>2.662</v>
      </c>
      <c r="F45" s="34"/>
    </row>
    <row r="46" spans="1:6" ht="23.25" customHeight="1">
      <c r="A46" s="24"/>
      <c r="B46" s="25"/>
      <c r="C46" s="35"/>
      <c r="D46" s="35"/>
      <c r="E46" s="35"/>
      <c r="F46" s="35"/>
    </row>
    <row r="47" spans="1:6" ht="29.25">
      <c r="A47" s="24"/>
      <c r="B47" s="25" t="s">
        <v>42</v>
      </c>
      <c r="C47" s="36">
        <f>D40+D45</f>
        <v>154406.7441999528</v>
      </c>
      <c r="D47" s="36"/>
      <c r="E47" s="36"/>
      <c r="F47" s="35"/>
    </row>
    <row r="48" spans="1:6" ht="15">
      <c r="A48" s="24"/>
      <c r="B48" s="25" t="s">
        <v>43</v>
      </c>
      <c r="C48" s="37">
        <f>E40+E45</f>
        <v>10.873101811162243</v>
      </c>
      <c r="D48" s="35"/>
      <c r="E48" s="35"/>
      <c r="F48" s="35"/>
    </row>
    <row r="49" spans="1:6" ht="15">
      <c r="A49" s="24"/>
      <c r="B49" s="25"/>
      <c r="C49" s="37"/>
      <c r="D49" s="35"/>
      <c r="E49" s="35"/>
      <c r="F49" s="35"/>
    </row>
    <row r="50" spans="1:6" ht="15">
      <c r="A50" s="2"/>
      <c r="B50" s="2"/>
      <c r="C50" s="2"/>
      <c r="D50" s="2"/>
      <c r="E50" s="2"/>
      <c r="F50" s="2"/>
    </row>
    <row r="51" spans="1:6" ht="33" customHeight="1">
      <c r="A51" s="147" t="s">
        <v>44</v>
      </c>
      <c r="B51" s="147"/>
      <c r="C51" s="147"/>
      <c r="D51" s="147"/>
      <c r="E51" s="147"/>
      <c r="F51" s="147"/>
    </row>
    <row r="52" spans="1:6" ht="7.5" customHeight="1">
      <c r="A52" s="1"/>
      <c r="B52" s="1"/>
      <c r="C52" s="1"/>
      <c r="D52" s="2"/>
      <c r="E52" s="2"/>
      <c r="F52" s="2"/>
    </row>
    <row r="53" spans="1:6" ht="71.25">
      <c r="A53" s="8"/>
      <c r="B53" s="9" t="s">
        <v>2</v>
      </c>
      <c r="C53" s="9" t="s">
        <v>3</v>
      </c>
      <c r="D53" s="9" t="s">
        <v>4</v>
      </c>
      <c r="E53" s="9" t="s">
        <v>5</v>
      </c>
      <c r="F53" s="2"/>
    </row>
    <row r="54" spans="1:5" ht="30" customHeight="1">
      <c r="A54" s="148" t="s">
        <v>45</v>
      </c>
      <c r="B54" s="148"/>
      <c r="C54" s="148"/>
      <c r="D54" s="10">
        <f>D55+D56</f>
        <v>6776.756503160782</v>
      </c>
      <c r="E54" s="10">
        <f>E55+E56</f>
        <v>0.4772094884204257</v>
      </c>
    </row>
    <row r="55" spans="1:5" ht="30">
      <c r="A55" s="11" t="s">
        <v>7</v>
      </c>
      <c r="B55" s="38" t="s">
        <v>114</v>
      </c>
      <c r="C55" s="38" t="s">
        <v>129</v>
      </c>
      <c r="D55" s="13">
        <f>E55*12*$D$2</f>
        <v>6589.305943160782</v>
      </c>
      <c r="E55" s="39">
        <v>0.4640094884204257</v>
      </c>
    </row>
    <row r="56" spans="1:5" ht="30">
      <c r="A56" s="11" t="s">
        <v>10</v>
      </c>
      <c r="B56" s="38" t="s">
        <v>46</v>
      </c>
      <c r="C56" s="38" t="s">
        <v>90</v>
      </c>
      <c r="D56" s="13">
        <f>E56*12*$D$2</f>
        <v>187.45056000000002</v>
      </c>
      <c r="E56" s="39">
        <v>0.013200000000000002</v>
      </c>
    </row>
    <row r="57" spans="1:5" ht="30" customHeight="1">
      <c r="A57" s="148" t="s">
        <v>48</v>
      </c>
      <c r="B57" s="148"/>
      <c r="C57" s="148"/>
      <c r="D57" s="10">
        <f>D58+D59+D60</f>
        <v>8569.768947206252</v>
      </c>
      <c r="E57" s="10">
        <f>E58+E59+E60</f>
        <v>0.6034708570789147</v>
      </c>
    </row>
    <row r="58" spans="1:5" ht="45.75" customHeight="1">
      <c r="A58" s="11" t="s">
        <v>87</v>
      </c>
      <c r="B58" s="38" t="s">
        <v>85</v>
      </c>
      <c r="C58" s="38" t="s">
        <v>86</v>
      </c>
      <c r="D58" s="13">
        <f>E58*12*$D$2</f>
        <v>374.90112000000005</v>
      </c>
      <c r="E58" s="39">
        <v>0.026400000000000003</v>
      </c>
    </row>
    <row r="59" spans="1:5" ht="30">
      <c r="A59" s="11" t="s">
        <v>89</v>
      </c>
      <c r="B59" s="64" t="s">
        <v>64</v>
      </c>
      <c r="C59" s="64" t="s">
        <v>88</v>
      </c>
      <c r="D59" s="13">
        <f>E59*12*$D$2</f>
        <v>5858.889568247371</v>
      </c>
      <c r="E59" s="39">
        <v>0.41257461327864425</v>
      </c>
    </row>
    <row r="60" spans="1:5" ht="30">
      <c r="A60" s="11" t="s">
        <v>130</v>
      </c>
      <c r="B60" s="65" t="s">
        <v>54</v>
      </c>
      <c r="C60" s="8" t="s">
        <v>90</v>
      </c>
      <c r="D60" s="13">
        <f>E60*12*$D$2</f>
        <v>2335.978258958881</v>
      </c>
      <c r="E60" s="63">
        <v>0.16449624380027048</v>
      </c>
    </row>
    <row r="61" spans="1:6" ht="15">
      <c r="A61" s="9"/>
      <c r="B61" s="22" t="s">
        <v>33</v>
      </c>
      <c r="C61" s="22"/>
      <c r="D61" s="23">
        <f>D54+D57</f>
        <v>15346.525450367033</v>
      </c>
      <c r="E61" s="10">
        <f>E54+E57</f>
        <v>1.0806803454993403</v>
      </c>
      <c r="F61" s="6"/>
    </row>
    <row r="62" spans="1:6" ht="4.5" customHeight="1">
      <c r="A62" s="2"/>
      <c r="B62" s="2"/>
      <c r="C62" s="2"/>
      <c r="D62" s="2"/>
      <c r="E62" s="2"/>
      <c r="F62" s="2"/>
    </row>
    <row r="63" spans="1:6" ht="15">
      <c r="A63" s="40"/>
      <c r="B63" s="40"/>
      <c r="C63" s="40"/>
      <c r="D63" s="40"/>
      <c r="E63" s="40"/>
      <c r="F63" s="41"/>
    </row>
    <row r="64" spans="1:6" ht="105">
      <c r="A64" s="18" t="s">
        <v>34</v>
      </c>
      <c r="B64" s="18" t="s">
        <v>35</v>
      </c>
      <c r="C64" s="18" t="s">
        <v>36</v>
      </c>
      <c r="D64" s="18" t="s">
        <v>37</v>
      </c>
      <c r="E64" s="18" t="s">
        <v>95</v>
      </c>
      <c r="F64" s="18" t="s">
        <v>39</v>
      </c>
    </row>
    <row r="65" spans="1:6" ht="15">
      <c r="A65" s="18">
        <v>1</v>
      </c>
      <c r="B65" s="8" t="s">
        <v>40</v>
      </c>
      <c r="C65" s="18" t="s">
        <v>131</v>
      </c>
      <c r="D65" s="76">
        <f>E65*12*D2</f>
        <v>3993.2200000000007</v>
      </c>
      <c r="E65" s="42">
        <v>0.28119683398118417</v>
      </c>
      <c r="F65" s="30">
        <v>2</v>
      </c>
    </row>
    <row r="66" spans="1:6" ht="15">
      <c r="A66" s="43"/>
      <c r="B66" s="43" t="s">
        <v>41</v>
      </c>
      <c r="C66" s="43"/>
      <c r="D66" s="44">
        <f>SUM(D65)</f>
        <v>3993.2200000000007</v>
      </c>
      <c r="E66" s="45">
        <f>SUM(E65)</f>
        <v>0.28119683398118417</v>
      </c>
      <c r="F66" s="43"/>
    </row>
    <row r="69" spans="2:3" ht="29.25">
      <c r="B69" s="25" t="s">
        <v>132</v>
      </c>
      <c r="C69" s="73">
        <f>C47</f>
        <v>154406.7441999528</v>
      </c>
    </row>
  </sheetData>
  <mergeCells count="12">
    <mergeCell ref="A1:E1"/>
    <mergeCell ref="A4:E4"/>
    <mergeCell ref="A7:C7"/>
    <mergeCell ref="A13:C13"/>
    <mergeCell ref="A23:C23"/>
    <mergeCell ref="A26:C26"/>
    <mergeCell ref="A31:C31"/>
    <mergeCell ref="A34:C34"/>
    <mergeCell ref="A36:C36"/>
    <mergeCell ref="A51:F51"/>
    <mergeCell ref="A54:C54"/>
    <mergeCell ref="A57:C5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workbookViewId="0" topLeftCell="A31">
      <selection activeCell="A17" sqref="A17:C17"/>
    </sheetView>
  </sheetViews>
  <sheetFormatPr defaultColWidth="9.00390625" defaultRowHeight="12.75"/>
  <cols>
    <col min="1" max="1" width="3.25390625" style="96" customWidth="1"/>
    <col min="2" max="2" width="43.375" style="96" customWidth="1"/>
    <col min="3" max="3" width="17.00390625" style="96" customWidth="1"/>
    <col min="4" max="4" width="11.00390625" style="96" customWidth="1"/>
    <col min="5" max="5" width="12.625" style="96" customWidth="1"/>
    <col min="6" max="6" width="9.875" style="96" customWidth="1"/>
    <col min="7" max="16384" width="9.125" style="96" customWidth="1"/>
  </cols>
  <sheetData>
    <row r="1" spans="1:6" ht="15">
      <c r="A1" s="161" t="s">
        <v>195</v>
      </c>
      <c r="B1" s="161"/>
      <c r="C1" s="161"/>
      <c r="D1" s="161"/>
      <c r="E1" s="161"/>
      <c r="F1" s="95"/>
    </row>
    <row r="2" spans="1:6" ht="15">
      <c r="A2" s="94"/>
      <c r="B2" s="94"/>
      <c r="C2" s="94"/>
      <c r="D2" s="94"/>
      <c r="E2" s="94"/>
      <c r="F2" s="95"/>
    </row>
    <row r="3" spans="1:6" ht="17.25" customHeight="1">
      <c r="A3" s="95"/>
      <c r="B3" s="94" t="s">
        <v>196</v>
      </c>
      <c r="C3" s="97"/>
      <c r="D3" s="101">
        <v>69.5</v>
      </c>
      <c r="E3" s="102" t="s">
        <v>0</v>
      </c>
      <c r="F3" s="95"/>
    </row>
    <row r="4" spans="1:6" ht="15">
      <c r="A4" s="95"/>
      <c r="B4" s="103"/>
      <c r="C4" s="95"/>
      <c r="D4" s="95"/>
      <c r="E4" s="95"/>
      <c r="F4" s="95"/>
    </row>
    <row r="5" spans="1:6" ht="30" customHeight="1">
      <c r="A5" s="161" t="s">
        <v>1</v>
      </c>
      <c r="B5" s="161"/>
      <c r="C5" s="161"/>
      <c r="D5" s="161"/>
      <c r="E5" s="161"/>
      <c r="F5" s="95"/>
    </row>
    <row r="6" spans="1:6" ht="15">
      <c r="A6" s="94"/>
      <c r="B6" s="94"/>
      <c r="C6" s="94"/>
      <c r="D6" s="94"/>
      <c r="E6" s="94"/>
      <c r="F6" s="95"/>
    </row>
    <row r="7" spans="1:6" ht="85.5">
      <c r="A7" s="104"/>
      <c r="B7" s="105" t="s">
        <v>2</v>
      </c>
      <c r="C7" s="105" t="s">
        <v>3</v>
      </c>
      <c r="D7" s="105" t="s">
        <v>4</v>
      </c>
      <c r="E7" s="105" t="s">
        <v>5</v>
      </c>
      <c r="F7" s="95"/>
    </row>
    <row r="8" spans="1:6" ht="15">
      <c r="A8" s="157" t="s">
        <v>6</v>
      </c>
      <c r="B8" s="158"/>
      <c r="C8" s="159"/>
      <c r="D8" s="106">
        <f>D9+D10</f>
        <v>532.8259200000001</v>
      </c>
      <c r="E8" s="106">
        <v>0.6388800000000001</v>
      </c>
      <c r="F8" s="144"/>
    </row>
    <row r="9" spans="1:6" ht="15">
      <c r="A9" s="107">
        <v>1</v>
      </c>
      <c r="B9" s="104" t="s">
        <v>8</v>
      </c>
      <c r="C9" s="108" t="s">
        <v>9</v>
      </c>
      <c r="D9" s="109">
        <f>E9*12*$D$3</f>
        <v>488.42376000000013</v>
      </c>
      <c r="E9" s="109">
        <v>0.5856400000000002</v>
      </c>
      <c r="F9" s="144"/>
    </row>
    <row r="10" spans="1:6" ht="30">
      <c r="A10" s="107">
        <v>2</v>
      </c>
      <c r="B10" s="110" t="s">
        <v>11</v>
      </c>
      <c r="C10" s="110" t="s">
        <v>12</v>
      </c>
      <c r="D10" s="109">
        <f>E10*12*$D$3</f>
        <v>44.40216000000001</v>
      </c>
      <c r="E10" s="109">
        <v>0.05324000000000001</v>
      </c>
      <c r="F10" s="144"/>
    </row>
    <row r="11" spans="1:6" ht="33" customHeight="1">
      <c r="A11" s="157" t="s">
        <v>13</v>
      </c>
      <c r="B11" s="158"/>
      <c r="C11" s="159"/>
      <c r="D11" s="106">
        <f>D12+D13</f>
        <v>88.80432000000002</v>
      </c>
      <c r="E11" s="106">
        <v>0.10648000000000003</v>
      </c>
      <c r="F11" s="144"/>
    </row>
    <row r="12" spans="1:6" ht="33" customHeight="1">
      <c r="A12" s="107" t="s">
        <v>14</v>
      </c>
      <c r="B12" s="110" t="s">
        <v>15</v>
      </c>
      <c r="C12" s="110" t="s">
        <v>16</v>
      </c>
      <c r="D12" s="109">
        <f>E12*12*$D$3</f>
        <v>56.612754</v>
      </c>
      <c r="E12" s="109">
        <v>0.06788100000000001</v>
      </c>
      <c r="F12" s="144"/>
    </row>
    <row r="13" spans="1:6" ht="60">
      <c r="A13" s="107" t="s">
        <v>17</v>
      </c>
      <c r="B13" s="110" t="s">
        <v>50</v>
      </c>
      <c r="C13" s="110" t="s">
        <v>16</v>
      </c>
      <c r="D13" s="109">
        <f>E13*12*$D$3</f>
        <v>32.19156600000001</v>
      </c>
      <c r="E13" s="109">
        <v>0.038599000000000015</v>
      </c>
      <c r="F13" s="144"/>
    </row>
    <row r="14" spans="1:6" ht="15">
      <c r="A14" s="157" t="s">
        <v>21</v>
      </c>
      <c r="B14" s="158"/>
      <c r="C14" s="159"/>
      <c r="D14" s="106">
        <f>D15+D16</f>
        <v>1753.88532</v>
      </c>
      <c r="E14" s="106">
        <v>2.10298</v>
      </c>
      <c r="F14" s="144"/>
    </row>
    <row r="15" spans="1:6" ht="75">
      <c r="A15" s="107" t="s">
        <v>19</v>
      </c>
      <c r="B15" s="110" t="s">
        <v>182</v>
      </c>
      <c r="C15" s="110" t="s">
        <v>16</v>
      </c>
      <c r="D15" s="109">
        <f>E15*12*$D$3</f>
        <v>188.70918000000006</v>
      </c>
      <c r="E15" s="109">
        <v>0.22627000000000008</v>
      </c>
      <c r="F15" s="144"/>
    </row>
    <row r="16" spans="1:6" ht="90">
      <c r="A16" s="111" t="s">
        <v>161</v>
      </c>
      <c r="B16" s="15" t="s">
        <v>23</v>
      </c>
      <c r="C16" s="15" t="s">
        <v>183</v>
      </c>
      <c r="D16" s="112">
        <f>E16*12*$D$3</f>
        <v>1565.17614</v>
      </c>
      <c r="E16" s="112">
        <v>1.87671</v>
      </c>
      <c r="F16" s="144"/>
    </row>
    <row r="17" spans="1:6" ht="15">
      <c r="A17" s="157" t="s">
        <v>197</v>
      </c>
      <c r="B17" s="158"/>
      <c r="C17" s="159"/>
      <c r="D17" s="106">
        <f>D18</f>
        <v>292.3312614</v>
      </c>
      <c r="E17" s="106">
        <v>0.35151710000000014</v>
      </c>
      <c r="F17" s="144"/>
    </row>
    <row r="18" spans="1:6" ht="15.75" customHeight="1">
      <c r="A18" s="113" t="s">
        <v>51</v>
      </c>
      <c r="B18" s="114" t="s">
        <v>27</v>
      </c>
      <c r="C18" s="104" t="s">
        <v>28</v>
      </c>
      <c r="D18" s="109">
        <f>E18*12*$D$3</f>
        <v>292.3312614</v>
      </c>
      <c r="E18" s="109">
        <v>0.3505171</v>
      </c>
      <c r="F18" s="144"/>
    </row>
    <row r="19" spans="1:6" ht="15">
      <c r="A19" s="157" t="s">
        <v>80</v>
      </c>
      <c r="B19" s="160"/>
      <c r="C19" s="160"/>
      <c r="D19" s="106">
        <f>D20</f>
        <v>22.201080000000005</v>
      </c>
      <c r="E19" s="106">
        <v>0.026620000000000005</v>
      </c>
      <c r="F19" s="144"/>
    </row>
    <row r="20" spans="1:6" ht="45">
      <c r="A20" s="107" t="s">
        <v>26</v>
      </c>
      <c r="B20" s="110" t="s">
        <v>82</v>
      </c>
      <c r="C20" s="104" t="s">
        <v>28</v>
      </c>
      <c r="D20" s="109">
        <f>E20*12*$D$3</f>
        <v>22.201080000000005</v>
      </c>
      <c r="E20" s="109">
        <v>0.026620000000000005</v>
      </c>
      <c r="F20" s="144"/>
    </row>
    <row r="21" spans="1:6" ht="15">
      <c r="A21" s="115"/>
      <c r="B21" s="116" t="s">
        <v>33</v>
      </c>
      <c r="C21" s="116"/>
      <c r="D21" s="117">
        <f>D8+D11+D14+D17+D19</f>
        <v>2690.0479014000002</v>
      </c>
      <c r="E21" s="106">
        <v>3.2264771000000003</v>
      </c>
      <c r="F21" s="144"/>
    </row>
    <row r="22" spans="1:6" ht="15">
      <c r="A22" s="118"/>
      <c r="B22" s="119"/>
      <c r="C22" s="120"/>
      <c r="D22" s="121"/>
      <c r="E22" s="122"/>
      <c r="F22" s="144"/>
    </row>
    <row r="23" spans="1:6" ht="15">
      <c r="A23" s="123"/>
      <c r="B23" s="123"/>
      <c r="C23" s="123"/>
      <c r="D23" s="123"/>
      <c r="E23" s="123"/>
      <c r="F23" s="124"/>
    </row>
    <row r="24" spans="1:6" ht="105">
      <c r="A24" s="125" t="s">
        <v>34</v>
      </c>
      <c r="B24" s="125" t="s">
        <v>35</v>
      </c>
      <c r="C24" s="125" t="s">
        <v>198</v>
      </c>
      <c r="D24" s="125" t="s">
        <v>37</v>
      </c>
      <c r="E24" s="18" t="s">
        <v>107</v>
      </c>
      <c r="F24" s="125" t="s">
        <v>39</v>
      </c>
    </row>
    <row r="25" spans="1:6" ht="15">
      <c r="A25" s="125">
        <v>1</v>
      </c>
      <c r="B25" s="104" t="s">
        <v>40</v>
      </c>
      <c r="C25" s="125">
        <v>3.3</v>
      </c>
      <c r="D25" s="145">
        <f>E25*12*D3</f>
        <v>2220.1079999999997</v>
      </c>
      <c r="E25" s="126">
        <v>2.662</v>
      </c>
      <c r="F25" s="127">
        <v>2</v>
      </c>
    </row>
    <row r="26" spans="1:6" ht="15">
      <c r="A26" s="125"/>
      <c r="B26" s="128" t="s">
        <v>199</v>
      </c>
      <c r="C26" s="129"/>
      <c r="D26" s="130">
        <f>D25-0.2</f>
        <v>2219.908</v>
      </c>
      <c r="E26" s="131">
        <f>E25</f>
        <v>2.662</v>
      </c>
      <c r="F26" s="132"/>
    </row>
    <row r="27" spans="1:6" ht="15">
      <c r="A27" s="118"/>
      <c r="B27" s="119"/>
      <c r="C27" s="133"/>
      <c r="D27" s="133"/>
      <c r="E27" s="133"/>
      <c r="F27" s="133"/>
    </row>
    <row r="28" spans="1:6" ht="29.25">
      <c r="A28" s="118"/>
      <c r="B28" s="119" t="s">
        <v>42</v>
      </c>
      <c r="C28" s="134">
        <f>D21+D26</f>
        <v>4909.955901400001</v>
      </c>
      <c r="D28" s="134"/>
      <c r="E28" s="134"/>
      <c r="F28" s="133"/>
    </row>
    <row r="29" spans="1:6" ht="15">
      <c r="A29" s="118"/>
      <c r="B29" s="119" t="s">
        <v>43</v>
      </c>
      <c r="C29" s="135">
        <f>E21+E26</f>
        <v>5.8884771</v>
      </c>
      <c r="D29" s="133"/>
      <c r="E29" s="133"/>
      <c r="F29" s="133"/>
    </row>
    <row r="30" spans="1:6" ht="15">
      <c r="A30" s="95"/>
      <c r="B30" s="95"/>
      <c r="C30" s="95"/>
      <c r="D30" s="95"/>
      <c r="E30" s="95"/>
      <c r="F30" s="95"/>
    </row>
    <row r="31" spans="1:6" ht="30" customHeight="1">
      <c r="A31" s="161" t="s">
        <v>200</v>
      </c>
      <c r="B31" s="161"/>
      <c r="C31" s="161"/>
      <c r="D31" s="161"/>
      <c r="E31" s="161"/>
      <c r="F31" s="161"/>
    </row>
    <row r="32" spans="1:6" ht="15">
      <c r="A32" s="94"/>
      <c r="B32" s="94"/>
      <c r="C32" s="94"/>
      <c r="D32" s="95"/>
      <c r="E32" s="95"/>
      <c r="F32" s="95"/>
    </row>
    <row r="33" spans="1:6" ht="85.5">
      <c r="A33" s="104"/>
      <c r="B33" s="105" t="s">
        <v>2</v>
      </c>
      <c r="C33" s="105" t="s">
        <v>201</v>
      </c>
      <c r="D33" s="105" t="s">
        <v>4</v>
      </c>
      <c r="E33" s="105" t="s">
        <v>5</v>
      </c>
      <c r="F33" s="95"/>
    </row>
    <row r="34" spans="1:6" ht="30" customHeight="1">
      <c r="A34" s="155" t="s">
        <v>45</v>
      </c>
      <c r="B34" s="98"/>
      <c r="C34" s="99"/>
      <c r="D34" s="136">
        <f>D35</f>
        <v>11.0088</v>
      </c>
      <c r="E34" s="137">
        <v>0.013200000000000002</v>
      </c>
      <c r="F34" s="95"/>
    </row>
    <row r="35" spans="1:6" ht="30">
      <c r="A35" s="107">
        <v>1</v>
      </c>
      <c r="B35" s="138" t="s">
        <v>46</v>
      </c>
      <c r="C35" s="138" t="s">
        <v>47</v>
      </c>
      <c r="D35" s="139">
        <f>E35*12*69.5</f>
        <v>11.0088</v>
      </c>
      <c r="E35" s="139">
        <v>0.013200000000000002</v>
      </c>
      <c r="F35" s="95"/>
    </row>
    <row r="36" spans="1:6" ht="30" customHeight="1">
      <c r="A36" s="155" t="s">
        <v>48</v>
      </c>
      <c r="B36" s="100"/>
      <c r="C36" s="156"/>
      <c r="D36" s="140">
        <f>D37+D38</f>
        <v>88.0704</v>
      </c>
      <c r="E36" s="137">
        <v>0.10560000000000001</v>
      </c>
      <c r="F36" s="95"/>
    </row>
    <row r="37" spans="1:6" ht="46.5" customHeight="1">
      <c r="A37" s="107">
        <v>2</v>
      </c>
      <c r="B37" s="138" t="s">
        <v>85</v>
      </c>
      <c r="C37" s="138" t="s">
        <v>86</v>
      </c>
      <c r="D37" s="139">
        <f>E37*12*69.5</f>
        <v>22.0176</v>
      </c>
      <c r="E37" s="139">
        <v>0.026400000000000003</v>
      </c>
      <c r="F37" s="95"/>
    </row>
    <row r="38" spans="1:6" ht="15">
      <c r="A38" s="107">
        <v>3</v>
      </c>
      <c r="B38" s="141" t="s">
        <v>54</v>
      </c>
      <c r="C38" s="104" t="s">
        <v>47</v>
      </c>
      <c r="D38" s="139">
        <f>E38*12*69.5</f>
        <v>66.0528</v>
      </c>
      <c r="E38" s="139">
        <v>0.0792</v>
      </c>
      <c r="F38" s="95"/>
    </row>
    <row r="39" spans="1:6" ht="15">
      <c r="A39" s="104"/>
      <c r="B39" s="142" t="s">
        <v>41</v>
      </c>
      <c r="C39" s="104"/>
      <c r="D39" s="143">
        <f>+D35+D37+D38</f>
        <v>99.07920000000001</v>
      </c>
      <c r="E39" s="137">
        <v>0.1188</v>
      </c>
      <c r="F39" s="95"/>
    </row>
    <row r="40" spans="1:6" ht="15">
      <c r="A40" s="95"/>
      <c r="B40" s="95"/>
      <c r="C40" s="95"/>
      <c r="D40" s="95"/>
      <c r="E40" s="95"/>
      <c r="F40" s="95"/>
    </row>
    <row r="41" spans="2:3" ht="29.25">
      <c r="B41" s="119" t="s">
        <v>202</v>
      </c>
      <c r="C41" s="134">
        <f>C28</f>
        <v>4909.955901400001</v>
      </c>
    </row>
  </sheetData>
  <mergeCells count="10">
    <mergeCell ref="A1:E1"/>
    <mergeCell ref="A5:E5"/>
    <mergeCell ref="A8:C8"/>
    <mergeCell ref="A11:C11"/>
    <mergeCell ref="A34:C34"/>
    <mergeCell ref="A36:C36"/>
    <mergeCell ref="A14:C14"/>
    <mergeCell ref="A17:C17"/>
    <mergeCell ref="A19:C19"/>
    <mergeCell ref="A31:F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zoomScale="75" zoomScaleNormal="75" workbookViewId="0" topLeftCell="A49">
      <selection activeCell="B63" sqref="B63"/>
    </sheetView>
  </sheetViews>
  <sheetFormatPr defaultColWidth="9.00390625" defaultRowHeight="12.75"/>
  <cols>
    <col min="1" max="1" width="3.75390625" style="3" customWidth="1"/>
    <col min="2" max="2" width="42.375" style="3" customWidth="1"/>
    <col min="3" max="3" width="16.625" style="3" customWidth="1"/>
    <col min="4" max="4" width="11.00390625" style="3" customWidth="1"/>
    <col min="5" max="5" width="12.875" style="3" customWidth="1"/>
    <col min="6" max="6" width="10.375" style="3" bestFit="1" customWidth="1"/>
    <col min="7" max="16384" width="9.125" style="3" customWidth="1"/>
  </cols>
  <sheetData>
    <row r="1" spans="1:6" ht="18.75" customHeight="1">
      <c r="A1" s="147" t="s">
        <v>203</v>
      </c>
      <c r="B1" s="147"/>
      <c r="C1" s="147"/>
      <c r="D1" s="147"/>
      <c r="E1" s="147"/>
      <c r="F1" s="2"/>
    </row>
    <row r="2" spans="1:6" ht="39" customHeight="1">
      <c r="A2" s="2"/>
      <c r="B2" s="1" t="s">
        <v>204</v>
      </c>
      <c r="C2" s="4"/>
      <c r="D2" s="74">
        <v>2481.8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42.75" customHeight="1">
      <c r="A4" s="147" t="s">
        <v>1</v>
      </c>
      <c r="B4" s="147"/>
      <c r="C4" s="147"/>
      <c r="D4" s="147"/>
      <c r="E4" s="147"/>
      <c r="F4" s="2"/>
    </row>
    <row r="5" spans="1:6" ht="26.25" customHeight="1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">
      <c r="A7" s="146" t="s">
        <v>113</v>
      </c>
      <c r="B7" s="154"/>
      <c r="C7" s="154"/>
      <c r="D7" s="19">
        <f>SUM(D8:D11)</f>
        <v>28585.29157888957</v>
      </c>
      <c r="E7" s="19">
        <v>0.9598306195399027</v>
      </c>
      <c r="F7" s="2"/>
    </row>
    <row r="8" spans="1:6" ht="30">
      <c r="A8" s="11">
        <v>1</v>
      </c>
      <c r="B8" s="15" t="s">
        <v>114</v>
      </c>
      <c r="C8" s="12" t="s">
        <v>65</v>
      </c>
      <c r="D8" s="13">
        <f>E8*$D$2*12</f>
        <v>13818.944980341708</v>
      </c>
      <c r="E8" s="63">
        <v>0.4640094884204243</v>
      </c>
      <c r="F8" s="2"/>
    </row>
    <row r="9" spans="1:6" ht="15">
      <c r="A9" s="11">
        <v>2</v>
      </c>
      <c r="B9" s="15" t="s">
        <v>115</v>
      </c>
      <c r="C9" s="15" t="s">
        <v>116</v>
      </c>
      <c r="D9" s="13">
        <f>E9*$D$2*12</f>
        <v>13818.944980341708</v>
      </c>
      <c r="E9" s="63">
        <v>0.4640094884204243</v>
      </c>
      <c r="F9" s="2"/>
    </row>
    <row r="10" spans="1:6" ht="30.75" customHeight="1">
      <c r="A10" s="11">
        <v>3</v>
      </c>
      <c r="B10" s="15" t="s">
        <v>118</v>
      </c>
      <c r="C10" s="15" t="s">
        <v>53</v>
      </c>
      <c r="D10" s="13">
        <f>E10*$D$2*12</f>
        <v>281.7793460848728</v>
      </c>
      <c r="E10" s="63">
        <v>0.00946152476982005</v>
      </c>
      <c r="F10" s="2"/>
    </row>
    <row r="11" spans="1:6" ht="15">
      <c r="A11" s="11">
        <v>4</v>
      </c>
      <c r="B11" s="15" t="s">
        <v>119</v>
      </c>
      <c r="C11" s="15" t="s">
        <v>16</v>
      </c>
      <c r="D11" s="13">
        <f>E11*$D$2*12</f>
        <v>665.6222721212782</v>
      </c>
      <c r="E11" s="63">
        <v>0.0223501179292341</v>
      </c>
      <c r="F11" s="2"/>
    </row>
    <row r="12" spans="1:6" ht="30.75" customHeight="1">
      <c r="A12" s="146" t="s">
        <v>120</v>
      </c>
      <c r="B12" s="154"/>
      <c r="C12" s="154"/>
      <c r="D12" s="10">
        <f>SUM(D13:D20)</f>
        <v>73380.37361327733</v>
      </c>
      <c r="E12" s="10">
        <v>2.463950009847602</v>
      </c>
      <c r="F12" s="2"/>
    </row>
    <row r="13" spans="1:6" ht="31.5" customHeight="1">
      <c r="A13" s="11">
        <v>5</v>
      </c>
      <c r="B13" s="8" t="s">
        <v>64</v>
      </c>
      <c r="C13" s="12" t="s">
        <v>65</v>
      </c>
      <c r="D13" s="13">
        <f aca="true" t="shared" si="0" ref="D13:D20">E13*$D$2*12</f>
        <v>5858.889568247381</v>
      </c>
      <c r="E13" s="63">
        <v>0.19672850243933773</v>
      </c>
      <c r="F13" s="2"/>
    </row>
    <row r="14" spans="1:6" ht="15.75" customHeight="1">
      <c r="A14" s="11">
        <v>6</v>
      </c>
      <c r="B14" s="8" t="s">
        <v>66</v>
      </c>
      <c r="C14" s="12" t="s">
        <v>65</v>
      </c>
      <c r="D14" s="13">
        <f t="shared" si="0"/>
        <v>2145.3085809781664</v>
      </c>
      <c r="E14" s="63">
        <v>0.07203469863869524</v>
      </c>
      <c r="F14" s="2"/>
    </row>
    <row r="15" spans="1:6" ht="30">
      <c r="A15" s="11">
        <v>7</v>
      </c>
      <c r="B15" s="8" t="s">
        <v>69</v>
      </c>
      <c r="C15" s="15" t="s">
        <v>70</v>
      </c>
      <c r="D15" s="13">
        <f t="shared" si="0"/>
        <v>7490.057686679893</v>
      </c>
      <c r="E15" s="13">
        <v>0.2514995059593807</v>
      </c>
      <c r="F15" s="2"/>
    </row>
    <row r="16" spans="1:6" ht="60">
      <c r="A16" s="11">
        <v>8</v>
      </c>
      <c r="B16" s="12" t="s">
        <v>71</v>
      </c>
      <c r="C16" s="12" t="s">
        <v>72</v>
      </c>
      <c r="D16" s="13">
        <f t="shared" si="0"/>
        <v>39946.974328959426</v>
      </c>
      <c r="E16" s="13">
        <v>1.3413306984500304</v>
      </c>
      <c r="F16" s="2"/>
    </row>
    <row r="17" spans="1:6" ht="15.75" customHeight="1">
      <c r="A17" s="11">
        <v>9</v>
      </c>
      <c r="B17" s="15" t="s">
        <v>106</v>
      </c>
      <c r="C17" s="15" t="s">
        <v>53</v>
      </c>
      <c r="D17" s="13">
        <f t="shared" si="0"/>
        <v>200.05275751487295</v>
      </c>
      <c r="E17" s="13">
        <v>0.006717327393923528</v>
      </c>
      <c r="F17" s="2"/>
    </row>
    <row r="18" spans="1:6" ht="15.75" customHeight="1">
      <c r="A18" s="11">
        <v>10</v>
      </c>
      <c r="B18" s="15" t="s">
        <v>54</v>
      </c>
      <c r="C18" s="15" t="s">
        <v>73</v>
      </c>
      <c r="D18" s="13">
        <f t="shared" si="0"/>
        <v>14091.446927436105</v>
      </c>
      <c r="E18" s="63">
        <v>0.4731594987319722</v>
      </c>
      <c r="F18" s="2"/>
    </row>
    <row r="19" spans="1:7" ht="30.75" customHeight="1">
      <c r="A19" s="11">
        <v>11</v>
      </c>
      <c r="B19" s="15" t="s">
        <v>205</v>
      </c>
      <c r="C19" s="15" t="s">
        <v>53</v>
      </c>
      <c r="D19" s="13">
        <f t="shared" si="0"/>
        <v>3377.013179757293</v>
      </c>
      <c r="E19" s="13">
        <v>0.11339260415012264</v>
      </c>
      <c r="F19" s="2"/>
      <c r="G19" s="70"/>
    </row>
    <row r="20" spans="1:7" ht="15.75" customHeight="1">
      <c r="A20" s="11">
        <v>12</v>
      </c>
      <c r="B20" s="15" t="s">
        <v>74</v>
      </c>
      <c r="C20" s="15" t="s">
        <v>16</v>
      </c>
      <c r="D20" s="13">
        <f t="shared" si="0"/>
        <v>270.63058370419355</v>
      </c>
      <c r="E20" s="13">
        <v>0.009087174084138984</v>
      </c>
      <c r="F20" s="2"/>
      <c r="G20" s="70"/>
    </row>
    <row r="21" spans="1:7" ht="15">
      <c r="A21" s="149" t="s">
        <v>121</v>
      </c>
      <c r="B21" s="150"/>
      <c r="C21" s="151"/>
      <c r="D21" s="10">
        <f>SUM(D22:D23)</f>
        <v>20419.033113828613</v>
      </c>
      <c r="E21" s="10">
        <v>0.6856257928999319</v>
      </c>
      <c r="F21" s="2"/>
      <c r="G21" s="70"/>
    </row>
    <row r="22" spans="1:7" ht="15.75" customHeight="1">
      <c r="A22" s="11">
        <v>13</v>
      </c>
      <c r="B22" s="8" t="s">
        <v>8</v>
      </c>
      <c r="C22" s="12" t="s">
        <v>9</v>
      </c>
      <c r="D22" s="13">
        <f>E22*$D$2*12</f>
        <v>18681.640543301568</v>
      </c>
      <c r="E22" s="14">
        <v>0.6272880081426642</v>
      </c>
      <c r="F22" s="2"/>
      <c r="G22" s="70"/>
    </row>
    <row r="23" spans="1:7" ht="30">
      <c r="A23" s="11">
        <v>14</v>
      </c>
      <c r="B23" s="15" t="s">
        <v>11</v>
      </c>
      <c r="C23" s="15" t="s">
        <v>12</v>
      </c>
      <c r="D23" s="13">
        <f>E23*$D$2*12</f>
        <v>1737.3925705270449</v>
      </c>
      <c r="E23" s="13">
        <v>0.05833778475726773</v>
      </c>
      <c r="F23" s="2"/>
      <c r="G23" s="70"/>
    </row>
    <row r="24" spans="1:7" ht="32.25" customHeight="1">
      <c r="A24" s="149" t="s">
        <v>122</v>
      </c>
      <c r="B24" s="152"/>
      <c r="C24" s="153"/>
      <c r="D24" s="16">
        <f>SUM(D25:D28)</f>
        <v>42531.00391707575</v>
      </c>
      <c r="E24" s="16">
        <v>1.4280966743585215</v>
      </c>
      <c r="F24" s="2"/>
      <c r="G24" s="70"/>
    </row>
    <row r="25" spans="1:7" ht="30.75" customHeight="1">
      <c r="A25" s="11">
        <v>15</v>
      </c>
      <c r="B25" s="15" t="s">
        <v>15</v>
      </c>
      <c r="C25" s="15" t="s">
        <v>16</v>
      </c>
      <c r="D25" s="13">
        <f>E25*12*$D$2</f>
        <v>571.0017824101155</v>
      </c>
      <c r="E25" s="63">
        <v>0.019172971983040382</v>
      </c>
      <c r="F25" s="2"/>
      <c r="G25" s="75"/>
    </row>
    <row r="26" spans="1:7" ht="30">
      <c r="A26" s="11">
        <v>16</v>
      </c>
      <c r="B26" s="15" t="s">
        <v>18</v>
      </c>
      <c r="C26" s="15" t="s">
        <v>16</v>
      </c>
      <c r="D26" s="13">
        <f>E26*12*$D$2</f>
        <v>4078.3258766997515</v>
      </c>
      <c r="E26" s="63">
        <v>0.13694112729671176</v>
      </c>
      <c r="F26" s="2"/>
      <c r="G26" s="70"/>
    </row>
    <row r="27" spans="1:6" ht="30">
      <c r="A27" s="11">
        <v>17</v>
      </c>
      <c r="B27" s="15" t="s">
        <v>77</v>
      </c>
      <c r="C27" s="15" t="s">
        <v>16</v>
      </c>
      <c r="D27" s="13">
        <f>E27*12*$D$2</f>
        <v>962.0781703705792</v>
      </c>
      <c r="E27" s="63">
        <v>0.03230444873245827</v>
      </c>
      <c r="F27" s="2"/>
    </row>
    <row r="28" spans="1:6" ht="109.5" customHeight="1">
      <c r="A28" s="11">
        <v>18</v>
      </c>
      <c r="B28" s="15" t="s">
        <v>20</v>
      </c>
      <c r="C28" s="15" t="s">
        <v>16</v>
      </c>
      <c r="D28" s="13">
        <f>E28*12*$D$2</f>
        <v>36919.5980875953</v>
      </c>
      <c r="E28" s="13">
        <v>1.239678126346311</v>
      </c>
      <c r="F28" s="2"/>
    </row>
    <row r="29" spans="1:6" ht="15">
      <c r="A29" s="146" t="s">
        <v>123</v>
      </c>
      <c r="B29" s="154"/>
      <c r="C29" s="154"/>
      <c r="D29" s="19">
        <f>SUM(D30:D31)</f>
        <v>64461.63955165903</v>
      </c>
      <c r="E29" s="19">
        <v>2.164478723495683</v>
      </c>
      <c r="F29" s="2"/>
    </row>
    <row r="30" spans="1:6" ht="75">
      <c r="A30" s="11">
        <v>19</v>
      </c>
      <c r="B30" s="15" t="s">
        <v>22</v>
      </c>
      <c r="C30" s="15" t="s">
        <v>16</v>
      </c>
      <c r="D30" s="13">
        <f>E30*12*$D$2</f>
        <v>7005.164245820764</v>
      </c>
      <c r="E30" s="13">
        <v>0.23521786088795646</v>
      </c>
      <c r="F30" s="2"/>
    </row>
    <row r="31" spans="1:6" ht="105">
      <c r="A31" s="11">
        <v>20</v>
      </c>
      <c r="B31" s="15" t="s">
        <v>23</v>
      </c>
      <c r="C31" s="15" t="s">
        <v>24</v>
      </c>
      <c r="D31" s="13">
        <f>E31*12*$D$2</f>
        <v>57456.47530583826</v>
      </c>
      <c r="E31" s="14">
        <v>1.9292608626077263</v>
      </c>
      <c r="F31" s="2"/>
    </row>
    <row r="32" spans="1:6" ht="15">
      <c r="A32" s="146" t="s">
        <v>124</v>
      </c>
      <c r="B32" s="146"/>
      <c r="C32" s="146"/>
      <c r="D32" s="21">
        <f>SUM(D33)</f>
        <v>8170.636319999988</v>
      </c>
      <c r="E32" s="21">
        <v>0.27435182528809693</v>
      </c>
      <c r="F32" s="2"/>
    </row>
    <row r="33" spans="1:6" ht="15">
      <c r="A33" s="11">
        <v>21</v>
      </c>
      <c r="B33" s="15" t="s">
        <v>27</v>
      </c>
      <c r="C33" s="15" t="s">
        <v>28</v>
      </c>
      <c r="D33" s="13">
        <f>E33*12*$D$2</f>
        <v>8170.636319999988</v>
      </c>
      <c r="E33" s="46">
        <v>0.27435182528809693</v>
      </c>
      <c r="F33" s="2"/>
    </row>
    <row r="34" spans="1:6" ht="15">
      <c r="A34" s="146" t="s">
        <v>125</v>
      </c>
      <c r="B34" s="146"/>
      <c r="C34" s="146"/>
      <c r="D34" s="21">
        <f>SUM(D35:D37)</f>
        <v>4592.003665237956</v>
      </c>
      <c r="E34" s="21">
        <v>0.15418928684952973</v>
      </c>
      <c r="F34" s="2"/>
    </row>
    <row r="35" spans="1:6" ht="30">
      <c r="A35" s="11">
        <v>22</v>
      </c>
      <c r="B35" s="15" t="s">
        <v>81</v>
      </c>
      <c r="C35" s="15" t="s">
        <v>12</v>
      </c>
      <c r="D35" s="13">
        <f>E35*12*$D$2</f>
        <v>2175.68314737029</v>
      </c>
      <c r="E35" s="14">
        <v>0.07305460913350155</v>
      </c>
      <c r="F35" s="2"/>
    </row>
    <row r="36" spans="1:6" ht="60" customHeight="1">
      <c r="A36" s="11">
        <v>23</v>
      </c>
      <c r="B36" s="15" t="s">
        <v>82</v>
      </c>
      <c r="C36" s="15" t="s">
        <v>32</v>
      </c>
      <c r="D36" s="13">
        <f>E36*12*$D$2</f>
        <v>396.393096</v>
      </c>
      <c r="E36" s="13">
        <v>0.01331</v>
      </c>
      <c r="F36" s="2"/>
    </row>
    <row r="37" spans="1:6" ht="15.75" customHeight="1">
      <c r="A37" s="11">
        <v>24</v>
      </c>
      <c r="B37" s="15" t="s">
        <v>126</v>
      </c>
      <c r="C37" s="15" t="s">
        <v>16</v>
      </c>
      <c r="D37" s="13">
        <f>E37*12*$D$2</f>
        <v>2019.9274218676655</v>
      </c>
      <c r="E37" s="14">
        <v>0.0678246777160282</v>
      </c>
      <c r="F37" s="2"/>
    </row>
    <row r="38" spans="1:6" ht="15">
      <c r="A38" s="9"/>
      <c r="B38" s="22" t="s">
        <v>33</v>
      </c>
      <c r="C38" s="22"/>
      <c r="D38" s="23">
        <f>D7+D12+D21+D24+D29+D32+D34</f>
        <v>242139.9817599682</v>
      </c>
      <c r="E38" s="10">
        <v>8.130522932279266</v>
      </c>
      <c r="F38" s="2"/>
    </row>
    <row r="39" spans="1:6" ht="6.75" customHeight="1">
      <c r="A39" s="24"/>
      <c r="B39" s="25"/>
      <c r="C39" s="26"/>
      <c r="D39" s="27"/>
      <c r="E39" s="28"/>
      <c r="F39" s="2"/>
    </row>
    <row r="40" spans="1:6" ht="7.5" customHeight="1">
      <c r="A40" s="40"/>
      <c r="B40" s="40"/>
      <c r="C40" s="40"/>
      <c r="D40" s="40"/>
      <c r="E40" s="40"/>
      <c r="F40" s="41"/>
    </row>
    <row r="41" spans="1:6" ht="105">
      <c r="A41" s="18" t="s">
        <v>34</v>
      </c>
      <c r="B41" s="18" t="s">
        <v>35</v>
      </c>
      <c r="C41" s="18" t="s">
        <v>36</v>
      </c>
      <c r="D41" s="18" t="s">
        <v>37</v>
      </c>
      <c r="E41" s="18" t="s">
        <v>95</v>
      </c>
      <c r="F41" s="18" t="s">
        <v>39</v>
      </c>
    </row>
    <row r="42" spans="1:6" ht="15">
      <c r="A42" s="18">
        <v>1</v>
      </c>
      <c r="B42" s="8" t="s">
        <v>40</v>
      </c>
      <c r="C42" s="18" t="s">
        <v>206</v>
      </c>
      <c r="D42" s="72">
        <f>E42*12*D2</f>
        <v>79278.61920000003</v>
      </c>
      <c r="E42" s="29">
        <v>2.662000000000001</v>
      </c>
      <c r="F42" s="30">
        <v>2</v>
      </c>
    </row>
    <row r="43" spans="1:6" ht="15">
      <c r="A43" s="18"/>
      <c r="B43" s="31" t="s">
        <v>41</v>
      </c>
      <c r="C43" s="17"/>
      <c r="D43" s="71">
        <f>SUM(D42:D42)</f>
        <v>79278.61920000003</v>
      </c>
      <c r="E43" s="33">
        <f>SUM(E42:E42)</f>
        <v>2.662000000000001</v>
      </c>
      <c r="F43" s="34"/>
    </row>
    <row r="44" spans="1:6" ht="15">
      <c r="A44" s="35"/>
      <c r="B44" s="162"/>
      <c r="C44" s="163"/>
      <c r="D44" s="164"/>
      <c r="E44" s="165"/>
      <c r="F44" s="166"/>
    </row>
    <row r="45" spans="1:6" ht="15">
      <c r="A45" s="24"/>
      <c r="B45" s="25"/>
      <c r="C45" s="35"/>
      <c r="D45" s="35"/>
      <c r="E45" s="35"/>
      <c r="F45" s="35"/>
    </row>
    <row r="46" spans="1:6" ht="29.25">
      <c r="A46" s="24"/>
      <c r="B46" s="25" t="s">
        <v>42</v>
      </c>
      <c r="C46" s="36">
        <f>D38+D43</f>
        <v>321418.60095996823</v>
      </c>
      <c r="D46" s="36"/>
      <c r="E46" s="36"/>
      <c r="F46" s="35"/>
    </row>
    <row r="47" spans="1:6" ht="15">
      <c r="A47" s="24"/>
      <c r="B47" s="25" t="s">
        <v>43</v>
      </c>
      <c r="C47" s="37">
        <f>E38+E43</f>
        <v>10.792522932279267</v>
      </c>
      <c r="D47" s="35"/>
      <c r="E47" s="35"/>
      <c r="F47" s="35"/>
    </row>
    <row r="48" spans="1:6" ht="15">
      <c r="A48" s="24"/>
      <c r="B48" s="25"/>
      <c r="C48" s="37"/>
      <c r="D48" s="35"/>
      <c r="E48" s="35"/>
      <c r="F48" s="35"/>
    </row>
    <row r="49" spans="1:6" ht="71.25" customHeight="1">
      <c r="A49" s="2"/>
      <c r="B49" s="2"/>
      <c r="C49" s="2"/>
      <c r="D49" s="2"/>
      <c r="E49" s="2"/>
      <c r="F49" s="2"/>
    </row>
    <row r="50" spans="1:6" ht="33" customHeight="1">
      <c r="A50" s="147" t="s">
        <v>44</v>
      </c>
      <c r="B50" s="147"/>
      <c r="C50" s="147"/>
      <c r="D50" s="147"/>
      <c r="E50" s="147"/>
      <c r="F50" s="147"/>
    </row>
    <row r="51" spans="1:6" ht="5.25" customHeight="1">
      <c r="A51" s="1"/>
      <c r="B51" s="1"/>
      <c r="C51" s="1"/>
      <c r="D51" s="2"/>
      <c r="E51" s="2"/>
      <c r="F51" s="2"/>
    </row>
    <row r="52" spans="1:6" ht="71.25">
      <c r="A52" s="8"/>
      <c r="B52" s="9" t="s">
        <v>2</v>
      </c>
      <c r="C52" s="9" t="s">
        <v>3</v>
      </c>
      <c r="D52" s="9" t="s">
        <v>4</v>
      </c>
      <c r="E52" s="9" t="s">
        <v>5</v>
      </c>
      <c r="F52" s="2"/>
    </row>
    <row r="53" spans="1:5" ht="30.75" customHeight="1">
      <c r="A53" s="148" t="s">
        <v>45</v>
      </c>
      <c r="B53" s="148"/>
      <c r="C53" s="148"/>
      <c r="D53" s="10">
        <f>D54+D55</f>
        <v>21121.53459051256</v>
      </c>
      <c r="E53" s="10">
        <f>E54+E55</f>
        <v>0.7092142326306364</v>
      </c>
    </row>
    <row r="54" spans="1:5" ht="30">
      <c r="A54" s="11" t="s">
        <v>7</v>
      </c>
      <c r="B54" s="38" t="s">
        <v>114</v>
      </c>
      <c r="C54" s="38" t="s">
        <v>129</v>
      </c>
      <c r="D54" s="13">
        <f>E54*12*$D$2</f>
        <v>20728.417470512562</v>
      </c>
      <c r="E54" s="39">
        <v>0.6960142326306364</v>
      </c>
    </row>
    <row r="55" spans="1:5" ht="30">
      <c r="A55" s="11" t="s">
        <v>10</v>
      </c>
      <c r="B55" s="38" t="s">
        <v>46</v>
      </c>
      <c r="C55" s="38" t="s">
        <v>90</v>
      </c>
      <c r="D55" s="13">
        <f>E55*12*$D$2</f>
        <v>393.11712000000006</v>
      </c>
      <c r="E55" s="39">
        <v>0.013200000000000002</v>
      </c>
    </row>
    <row r="56" spans="1:5" ht="30" customHeight="1">
      <c r="A56" s="148" t="s">
        <v>48</v>
      </c>
      <c r="B56" s="148"/>
      <c r="C56" s="148"/>
      <c r="D56" s="10">
        <f>D57+D58+D59</f>
        <v>21070.036931592895</v>
      </c>
      <c r="E56" s="10">
        <f>E57+E58+E59</f>
        <v>0.7074850555911332</v>
      </c>
    </row>
    <row r="57" spans="1:5" ht="46.5" customHeight="1">
      <c r="A57" s="11" t="s">
        <v>87</v>
      </c>
      <c r="B57" s="38" t="s">
        <v>85</v>
      </c>
      <c r="C57" s="38" t="s">
        <v>86</v>
      </c>
      <c r="D57" s="13">
        <f>E57*$D$2*12</f>
        <v>786.2342400000002</v>
      </c>
      <c r="E57" s="39">
        <v>0.026400000000000003</v>
      </c>
    </row>
    <row r="58" spans="1:5" ht="30">
      <c r="A58" s="11" t="s">
        <v>89</v>
      </c>
      <c r="B58" s="64" t="s">
        <v>64</v>
      </c>
      <c r="C58" s="64" t="s">
        <v>88</v>
      </c>
      <c r="D58" s="13">
        <f>E58*$D$2*12</f>
        <v>14647.223920618453</v>
      </c>
      <c r="E58" s="39">
        <v>0.4918212560983443</v>
      </c>
    </row>
    <row r="59" spans="1:5" ht="30">
      <c r="A59" s="11" t="s">
        <v>130</v>
      </c>
      <c r="B59" s="65" t="s">
        <v>54</v>
      </c>
      <c r="C59" s="8" t="s">
        <v>90</v>
      </c>
      <c r="D59" s="13">
        <f>E59*$D$2*12</f>
        <v>5636.578770974442</v>
      </c>
      <c r="E59" s="63">
        <v>0.18926379949278888</v>
      </c>
    </row>
    <row r="60" spans="1:6" ht="15">
      <c r="A60" s="9"/>
      <c r="B60" s="22" t="s">
        <v>33</v>
      </c>
      <c r="C60" s="22"/>
      <c r="D60" s="23">
        <f>D53+D56</f>
        <v>42191.571522105456</v>
      </c>
      <c r="E60" s="10">
        <f>E53+E56</f>
        <v>1.4166992882217695</v>
      </c>
      <c r="F60" s="6"/>
    </row>
    <row r="61" spans="1:6" ht="5.25" customHeight="1">
      <c r="A61" s="2"/>
      <c r="B61" s="2"/>
      <c r="C61" s="2"/>
      <c r="D61" s="2"/>
      <c r="E61" s="2"/>
      <c r="F61" s="2"/>
    </row>
    <row r="62" spans="1:6" ht="15">
      <c r="A62" s="40"/>
      <c r="B62" s="40"/>
      <c r="C62" s="40"/>
      <c r="D62" s="40"/>
      <c r="E62" s="40"/>
      <c r="F62" s="41"/>
    </row>
    <row r="63" spans="1:6" ht="105">
      <c r="A63" s="18" t="s">
        <v>34</v>
      </c>
      <c r="B63" s="18" t="s">
        <v>35</v>
      </c>
      <c r="C63" s="18" t="s">
        <v>36</v>
      </c>
      <c r="D63" s="18" t="s">
        <v>37</v>
      </c>
      <c r="E63" s="18" t="s">
        <v>107</v>
      </c>
      <c r="F63" s="18" t="s">
        <v>39</v>
      </c>
    </row>
    <row r="64" spans="1:6" ht="15">
      <c r="A64" s="18">
        <v>1</v>
      </c>
      <c r="B64" s="8" t="s">
        <v>40</v>
      </c>
      <c r="C64" s="18" t="s">
        <v>207</v>
      </c>
      <c r="D64" s="69">
        <f>E64*D2*12</f>
        <v>7927.865000000001</v>
      </c>
      <c r="E64" s="42">
        <v>0.2662001034195611</v>
      </c>
      <c r="F64" s="30">
        <v>2</v>
      </c>
    </row>
    <row r="65" spans="1:6" ht="15">
      <c r="A65" s="43"/>
      <c r="B65" s="43" t="s">
        <v>41</v>
      </c>
      <c r="C65" s="43"/>
      <c r="D65" s="44">
        <f>SUM(D64:D64)</f>
        <v>7927.865000000001</v>
      </c>
      <c r="E65" s="45">
        <f>SUM(E64:E64)</f>
        <v>0.2662001034195611</v>
      </c>
      <c r="F65" s="43"/>
    </row>
    <row r="69" spans="2:3" s="96" customFormat="1" ht="43.5">
      <c r="B69" s="119" t="s">
        <v>208</v>
      </c>
      <c r="C69" s="134">
        <f>C46</f>
        <v>321418.60095996823</v>
      </c>
    </row>
  </sheetData>
  <mergeCells count="12">
    <mergeCell ref="A34:C34"/>
    <mergeCell ref="A50:F50"/>
    <mergeCell ref="A53:C53"/>
    <mergeCell ref="A56:C56"/>
    <mergeCell ref="A21:C21"/>
    <mergeCell ref="A24:C24"/>
    <mergeCell ref="A29:C29"/>
    <mergeCell ref="A32:C32"/>
    <mergeCell ref="A1:E1"/>
    <mergeCell ref="A4:E4"/>
    <mergeCell ref="A7:C7"/>
    <mergeCell ref="A12:C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9"/>
  <sheetViews>
    <sheetView zoomScale="75" zoomScaleNormal="75" workbookViewId="0" topLeftCell="A43">
      <selection activeCell="C51" sqref="C51"/>
    </sheetView>
  </sheetViews>
  <sheetFormatPr defaultColWidth="9.00390625" defaultRowHeight="12.75"/>
  <cols>
    <col min="1" max="1" width="3.75390625" style="3" customWidth="1"/>
    <col min="2" max="2" width="42.125" style="3" customWidth="1"/>
    <col min="3" max="3" width="16.625" style="3" customWidth="1"/>
    <col min="4" max="4" width="11.00390625" style="3" customWidth="1"/>
    <col min="5" max="5" width="12.875" style="3" customWidth="1"/>
    <col min="6" max="6" width="10.75390625" style="3" customWidth="1"/>
    <col min="7" max="16384" width="9.125" style="3" customWidth="1"/>
  </cols>
  <sheetData>
    <row r="1" spans="1:6" ht="15" customHeight="1">
      <c r="A1" s="147" t="s">
        <v>110</v>
      </c>
      <c r="B1" s="147"/>
      <c r="C1" s="147"/>
      <c r="D1" s="147"/>
      <c r="E1" s="147"/>
      <c r="F1" s="2"/>
    </row>
    <row r="2" spans="1:6" ht="39" customHeight="1">
      <c r="A2" s="2"/>
      <c r="B2" s="1" t="s">
        <v>104</v>
      </c>
      <c r="C2" s="4"/>
      <c r="D2" s="74">
        <v>617.6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45.75" customHeight="1">
      <c r="A4" s="147" t="s">
        <v>1</v>
      </c>
      <c r="B4" s="147"/>
      <c r="C4" s="147"/>
      <c r="D4" s="147"/>
      <c r="E4" s="14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30.75" customHeight="1">
      <c r="A7" s="146" t="s">
        <v>63</v>
      </c>
      <c r="B7" s="154"/>
      <c r="C7" s="154"/>
      <c r="D7" s="10">
        <f>SUM(D8:D15)</f>
        <v>16293.601976224574</v>
      </c>
      <c r="E7" s="10">
        <v>2.198510629348091</v>
      </c>
      <c r="F7" s="66"/>
    </row>
    <row r="8" spans="1:6" ht="33.75" customHeight="1">
      <c r="A8" s="11">
        <v>1</v>
      </c>
      <c r="B8" s="8" t="s">
        <v>64</v>
      </c>
      <c r="C8" s="12" t="s">
        <v>65</v>
      </c>
      <c r="D8" s="13">
        <f aca="true" t="shared" si="0" ref="D8:D15">E8*$D$2*12</f>
        <v>1811.301157698943</v>
      </c>
      <c r="E8" s="63">
        <v>0.24440052322146788</v>
      </c>
      <c r="F8" s="66"/>
    </row>
    <row r="9" spans="1:6" ht="15.75" customHeight="1">
      <c r="A9" s="11">
        <v>2</v>
      </c>
      <c r="B9" s="8" t="s">
        <v>66</v>
      </c>
      <c r="C9" s="12" t="s">
        <v>65</v>
      </c>
      <c r="D9" s="13">
        <f t="shared" si="0"/>
        <v>205.05171207191273</v>
      </c>
      <c r="E9" s="63">
        <v>0.027667815208321556</v>
      </c>
      <c r="F9" s="66"/>
    </row>
    <row r="10" spans="1:6" ht="30">
      <c r="A10" s="11">
        <v>3</v>
      </c>
      <c r="B10" s="8" t="s">
        <v>69</v>
      </c>
      <c r="C10" s="15" t="s">
        <v>70</v>
      </c>
      <c r="D10" s="13">
        <f t="shared" si="0"/>
        <v>2118.3379160703</v>
      </c>
      <c r="E10" s="13">
        <v>0.2858292740811609</v>
      </c>
      <c r="F10" s="66"/>
    </row>
    <row r="11" spans="1:6" ht="60">
      <c r="A11" s="11">
        <v>4</v>
      </c>
      <c r="B11" s="12" t="s">
        <v>71</v>
      </c>
      <c r="C11" s="12" t="s">
        <v>72</v>
      </c>
      <c r="D11" s="13">
        <f t="shared" si="0"/>
        <v>11297.802219041598</v>
      </c>
      <c r="E11" s="13">
        <v>1.5244227950995248</v>
      </c>
      <c r="F11" s="66"/>
    </row>
    <row r="12" spans="1:6" ht="15.75" customHeight="1">
      <c r="A12" s="11">
        <v>5</v>
      </c>
      <c r="B12" s="15" t="s">
        <v>105</v>
      </c>
      <c r="C12" s="15" t="s">
        <v>70</v>
      </c>
      <c r="D12" s="13">
        <f t="shared" si="0"/>
        <v>50.937417204499866</v>
      </c>
      <c r="E12" s="63">
        <v>0.0068730323300544936</v>
      </c>
      <c r="F12" s="66"/>
    </row>
    <row r="13" spans="1:6" ht="15.75" customHeight="1">
      <c r="A13" s="11">
        <v>6</v>
      </c>
      <c r="B13" s="15" t="s">
        <v>106</v>
      </c>
      <c r="C13" s="15" t="s">
        <v>53</v>
      </c>
      <c r="D13" s="13">
        <f t="shared" si="0"/>
        <v>58.91813505481835</v>
      </c>
      <c r="E13" s="13">
        <v>0.007949877894918278</v>
      </c>
      <c r="F13" s="66"/>
    </row>
    <row r="14" spans="1:6" ht="15.75" customHeight="1">
      <c r="A14" s="11">
        <v>7</v>
      </c>
      <c r="B14" s="15" t="s">
        <v>54</v>
      </c>
      <c r="C14" s="15" t="s">
        <v>73</v>
      </c>
      <c r="D14" s="13">
        <f t="shared" si="0"/>
        <v>644.1075759842985</v>
      </c>
      <c r="E14" s="63">
        <v>0.0869100248251698</v>
      </c>
      <c r="F14" s="66"/>
    </row>
    <row r="15" spans="1:7" ht="15.75" customHeight="1">
      <c r="A15" s="11">
        <v>8</v>
      </c>
      <c r="B15" s="15" t="s">
        <v>74</v>
      </c>
      <c r="C15" s="15" t="s">
        <v>16</v>
      </c>
      <c r="D15" s="13">
        <f t="shared" si="0"/>
        <v>107.14584309820376</v>
      </c>
      <c r="E15" s="13">
        <v>0.01445728668747352</v>
      </c>
      <c r="F15" s="66"/>
      <c r="G15" s="70"/>
    </row>
    <row r="16" spans="1:7" ht="15">
      <c r="A16" s="149" t="s">
        <v>75</v>
      </c>
      <c r="B16" s="150"/>
      <c r="C16" s="151"/>
      <c r="D16" s="10">
        <f>SUM(D17:D18)</f>
        <v>9314.075786192314</v>
      </c>
      <c r="E16" s="10">
        <v>1.256756771668868</v>
      </c>
      <c r="F16" s="66"/>
      <c r="G16" s="70"/>
    </row>
    <row r="17" spans="1:7" ht="15.75" customHeight="1">
      <c r="A17" s="11">
        <v>9</v>
      </c>
      <c r="B17" s="8" t="s">
        <v>8</v>
      </c>
      <c r="C17" s="12" t="s">
        <v>9</v>
      </c>
      <c r="D17" s="13">
        <f>E17*$D$2*12</f>
        <v>8521.569795235418</v>
      </c>
      <c r="E17" s="14">
        <v>1.1498232128717911</v>
      </c>
      <c r="F17" s="66"/>
      <c r="G17" s="70"/>
    </row>
    <row r="18" spans="1:7" ht="30">
      <c r="A18" s="11">
        <v>10</v>
      </c>
      <c r="B18" s="15" t="s">
        <v>11</v>
      </c>
      <c r="C18" s="15" t="s">
        <v>12</v>
      </c>
      <c r="D18" s="13">
        <f>E18*$D$2*12</f>
        <v>792.5059909568948</v>
      </c>
      <c r="E18" s="13">
        <v>0.1069335587970767</v>
      </c>
      <c r="F18" s="66"/>
      <c r="G18" s="70"/>
    </row>
    <row r="19" spans="1:7" ht="15">
      <c r="A19" s="149" t="s">
        <v>76</v>
      </c>
      <c r="B19" s="152"/>
      <c r="C19" s="153"/>
      <c r="D19" s="16">
        <f>SUM(D20:D23)</f>
        <v>10359.858351045115</v>
      </c>
      <c r="E19" s="16">
        <v>1.3978651704238336</v>
      </c>
      <c r="F19" s="66"/>
      <c r="G19" s="70"/>
    </row>
    <row r="20" spans="1:7" ht="28.5" customHeight="1">
      <c r="A20" s="11">
        <v>11</v>
      </c>
      <c r="B20" s="15" t="s">
        <v>15</v>
      </c>
      <c r="C20" s="15" t="s">
        <v>16</v>
      </c>
      <c r="D20" s="13">
        <f>E20*12*$D$2</f>
        <v>171.3029414247622</v>
      </c>
      <c r="E20" s="63">
        <v>0.023114062692244468</v>
      </c>
      <c r="F20" s="66"/>
      <c r="G20" s="75"/>
    </row>
    <row r="21" spans="1:7" ht="30">
      <c r="A21" s="11">
        <v>12</v>
      </c>
      <c r="B21" s="15" t="s">
        <v>18</v>
      </c>
      <c r="C21" s="15" t="s">
        <v>16</v>
      </c>
      <c r="D21" s="13">
        <f>E21*12*$D$2</f>
        <v>1012.5294340245719</v>
      </c>
      <c r="E21" s="63">
        <v>0.13662152337335004</v>
      </c>
      <c r="F21" s="66"/>
      <c r="G21" s="70"/>
    </row>
    <row r="22" spans="1:6" ht="30">
      <c r="A22" s="11">
        <v>13</v>
      </c>
      <c r="B22" s="15" t="s">
        <v>77</v>
      </c>
      <c r="C22" s="15" t="s">
        <v>16</v>
      </c>
      <c r="D22" s="13">
        <f>E22*12*$D$2</f>
        <v>274.4244515211671</v>
      </c>
      <c r="E22" s="63">
        <v>0.03702834244402622</v>
      </c>
      <c r="F22" s="66"/>
    </row>
    <row r="23" spans="1:6" ht="105">
      <c r="A23" s="11">
        <v>14</v>
      </c>
      <c r="B23" s="15" t="s">
        <v>20</v>
      </c>
      <c r="C23" s="15" t="s">
        <v>16</v>
      </c>
      <c r="D23" s="13">
        <f>E23*12*$D$2</f>
        <v>8901.601524074615</v>
      </c>
      <c r="E23" s="13">
        <v>1.2011012419142129</v>
      </c>
      <c r="F23" s="66"/>
    </row>
    <row r="24" spans="1:6" ht="15">
      <c r="A24" s="146" t="s">
        <v>78</v>
      </c>
      <c r="B24" s="154"/>
      <c r="C24" s="154"/>
      <c r="D24" s="19">
        <f>SUM(D25:D26)</f>
        <v>15970.810819982073</v>
      </c>
      <c r="E24" s="19">
        <v>2.1549561231625205</v>
      </c>
      <c r="F24" s="66"/>
    </row>
    <row r="25" spans="1:6" ht="75">
      <c r="A25" s="11">
        <v>15</v>
      </c>
      <c r="B25" s="15" t="s">
        <v>22</v>
      </c>
      <c r="C25" s="15" t="s">
        <v>16</v>
      </c>
      <c r="D25" s="13">
        <f>E25*12*$D$2</f>
        <v>1401.8181961842722</v>
      </c>
      <c r="E25" s="13">
        <v>0.18914861239533032</v>
      </c>
      <c r="F25" s="66"/>
    </row>
    <row r="26" spans="1:6" ht="105">
      <c r="A26" s="11">
        <v>16</v>
      </c>
      <c r="B26" s="15" t="s">
        <v>23</v>
      </c>
      <c r="C26" s="15" t="s">
        <v>24</v>
      </c>
      <c r="D26" s="13">
        <f>E26*12*$D$2</f>
        <v>14568.9926237978</v>
      </c>
      <c r="E26" s="14">
        <v>1.9658075107671902</v>
      </c>
      <c r="F26" s="66"/>
    </row>
    <row r="27" spans="1:6" ht="15">
      <c r="A27" s="146" t="s">
        <v>79</v>
      </c>
      <c r="B27" s="146"/>
      <c r="C27" s="146"/>
      <c r="D27" s="21">
        <f>SUM(D28)</f>
        <v>1750.8752387279985</v>
      </c>
      <c r="E27" s="21">
        <v>0.23624719866256455</v>
      </c>
      <c r="F27" s="66"/>
    </row>
    <row r="28" spans="1:6" ht="15">
      <c r="A28" s="11">
        <v>17</v>
      </c>
      <c r="B28" s="15" t="s">
        <v>27</v>
      </c>
      <c r="C28" s="15" t="s">
        <v>28</v>
      </c>
      <c r="D28" s="13">
        <f>E28*12*$D$2</f>
        <v>1750.8752387279985</v>
      </c>
      <c r="E28" s="46">
        <v>0.23624719866256455</v>
      </c>
      <c r="F28" s="66"/>
    </row>
    <row r="29" spans="1:6" ht="15">
      <c r="A29" s="146" t="s">
        <v>80</v>
      </c>
      <c r="B29" s="146"/>
      <c r="C29" s="146"/>
      <c r="D29" s="21">
        <f>SUM(D30:D31)</f>
        <v>603.7329212682922</v>
      </c>
      <c r="E29" s="21">
        <v>0.08146223570653768</v>
      </c>
      <c r="F29" s="66"/>
    </row>
    <row r="30" spans="1:6" ht="30">
      <c r="A30" s="11">
        <v>18</v>
      </c>
      <c r="B30" s="15" t="s">
        <v>81</v>
      </c>
      <c r="C30" s="15" t="s">
        <v>12</v>
      </c>
      <c r="D30" s="13">
        <f>E30*12*$D$2</f>
        <v>505.08846337389224</v>
      </c>
      <c r="E30" s="14">
        <v>0.0681520487065377</v>
      </c>
      <c r="F30" s="66"/>
    </row>
    <row r="31" spans="1:6" ht="60" customHeight="1">
      <c r="A31" s="11">
        <v>19</v>
      </c>
      <c r="B31" s="15" t="s">
        <v>82</v>
      </c>
      <c r="C31" s="15" t="s">
        <v>32</v>
      </c>
      <c r="D31" s="13">
        <f>E31*12*$D$2</f>
        <v>98.6444578944</v>
      </c>
      <c r="E31" s="13">
        <v>0.013310187000000001</v>
      </c>
      <c r="F31" s="66"/>
    </row>
    <row r="32" spans="1:6" ht="15">
      <c r="A32" s="9"/>
      <c r="B32" s="22" t="s">
        <v>33</v>
      </c>
      <c r="C32" s="22"/>
      <c r="D32" s="23">
        <f>D7+D16+D19+D24+D27+D29</f>
        <v>54292.95509344036</v>
      </c>
      <c r="E32" s="10">
        <v>7.325798128972416</v>
      </c>
      <c r="F32" s="66"/>
    </row>
    <row r="33" spans="1:6" ht="15">
      <c r="A33" s="24"/>
      <c r="B33" s="25"/>
      <c r="C33" s="26"/>
      <c r="D33" s="27"/>
      <c r="E33" s="28"/>
      <c r="F33" s="2"/>
    </row>
    <row r="34" spans="1:6" ht="15">
      <c r="A34" s="40"/>
      <c r="B34" s="40"/>
      <c r="C34" s="40"/>
      <c r="D34" s="40"/>
      <c r="E34" s="40"/>
      <c r="F34" s="41"/>
    </row>
    <row r="35" spans="1:6" ht="105">
      <c r="A35" s="18" t="s">
        <v>34</v>
      </c>
      <c r="B35" s="18" t="s">
        <v>35</v>
      </c>
      <c r="C35" s="18" t="s">
        <v>36</v>
      </c>
      <c r="D35" s="18" t="s">
        <v>37</v>
      </c>
      <c r="E35" s="18" t="s">
        <v>95</v>
      </c>
      <c r="F35" s="18" t="s">
        <v>39</v>
      </c>
    </row>
    <row r="36" spans="1:6" ht="15">
      <c r="A36" s="18">
        <v>1</v>
      </c>
      <c r="B36" s="8" t="s">
        <v>40</v>
      </c>
      <c r="C36" s="18" t="s">
        <v>84</v>
      </c>
      <c r="D36" s="48">
        <f>E36*12*D2</f>
        <v>19728.891600000006</v>
      </c>
      <c r="E36" s="29">
        <v>2.6620374028497413</v>
      </c>
      <c r="F36" s="30">
        <v>2</v>
      </c>
    </row>
    <row r="37" spans="1:6" ht="15">
      <c r="A37" s="18"/>
      <c r="B37" s="31" t="s">
        <v>41</v>
      </c>
      <c r="C37" s="17"/>
      <c r="D37" s="71">
        <f>SUM(D36:D36)</f>
        <v>19728.891600000006</v>
      </c>
      <c r="E37" s="33">
        <v>2.6620374028497413</v>
      </c>
      <c r="F37" s="34"/>
    </row>
    <row r="38" spans="1:6" ht="15">
      <c r="A38" s="24"/>
      <c r="B38" s="25"/>
      <c r="C38" s="35"/>
      <c r="D38" s="35"/>
      <c r="E38" s="35"/>
      <c r="F38" s="35"/>
    </row>
    <row r="39" spans="1:6" ht="29.25">
      <c r="A39" s="24"/>
      <c r="B39" s="25" t="s">
        <v>42</v>
      </c>
      <c r="C39" s="36">
        <f>D32+D37</f>
        <v>74021.84669344037</v>
      </c>
      <c r="D39" s="36"/>
      <c r="E39" s="36"/>
      <c r="F39" s="35"/>
    </row>
    <row r="40" spans="1:6" ht="15">
      <c r="A40" s="24"/>
      <c r="B40" s="25" t="s">
        <v>43</v>
      </c>
      <c r="C40" s="37">
        <f>E32+E37</f>
        <v>9.987835531822157</v>
      </c>
      <c r="D40" s="35"/>
      <c r="E40" s="35"/>
      <c r="F40" s="35"/>
    </row>
    <row r="41" spans="1:6" ht="15">
      <c r="A41" s="24"/>
      <c r="B41" s="25"/>
      <c r="C41" s="37"/>
      <c r="D41" s="35"/>
      <c r="E41" s="35"/>
      <c r="F41" s="35"/>
    </row>
    <row r="42" spans="1:6" ht="15">
      <c r="A42" s="2"/>
      <c r="B42" s="2"/>
      <c r="C42" s="2"/>
      <c r="D42" s="2"/>
      <c r="E42" s="2"/>
      <c r="F42" s="2"/>
    </row>
    <row r="43" spans="1:6" ht="33" customHeight="1">
      <c r="A43" s="147" t="s">
        <v>44</v>
      </c>
      <c r="B43" s="147"/>
      <c r="C43" s="147"/>
      <c r="D43" s="147"/>
      <c r="E43" s="147"/>
      <c r="F43" s="147"/>
    </row>
    <row r="44" spans="1:6" ht="15">
      <c r="A44" s="1"/>
      <c r="B44" s="1"/>
      <c r="C44" s="1"/>
      <c r="D44" s="2"/>
      <c r="E44" s="2"/>
      <c r="F44" s="2"/>
    </row>
    <row r="45" spans="1:6" ht="71.25">
      <c r="A45" s="8"/>
      <c r="B45" s="9" t="s">
        <v>2</v>
      </c>
      <c r="C45" s="9" t="s">
        <v>3</v>
      </c>
      <c r="D45" s="9" t="s">
        <v>4</v>
      </c>
      <c r="E45" s="9" t="s">
        <v>5</v>
      </c>
      <c r="F45" s="2"/>
    </row>
    <row r="46" spans="1:5" ht="30.75" customHeight="1">
      <c r="A46" s="148" t="s">
        <v>45</v>
      </c>
      <c r="B46" s="148"/>
      <c r="C46" s="148"/>
      <c r="D46" s="10">
        <f>D47</f>
        <v>97.82784000000001</v>
      </c>
      <c r="E46" s="10">
        <v>0.013200000000000002</v>
      </c>
    </row>
    <row r="47" spans="1:5" ht="30">
      <c r="A47" s="11">
        <v>1</v>
      </c>
      <c r="B47" s="38" t="s">
        <v>46</v>
      </c>
      <c r="C47" s="38" t="s">
        <v>47</v>
      </c>
      <c r="D47" s="13">
        <f>E47*12*$D$2</f>
        <v>97.82784000000001</v>
      </c>
      <c r="E47" s="39">
        <v>0.013200000000000002</v>
      </c>
    </row>
    <row r="48" spans="1:5" ht="30" customHeight="1">
      <c r="A48" s="148" t="s">
        <v>48</v>
      </c>
      <c r="B48" s="148"/>
      <c r="C48" s="148"/>
      <c r="D48" s="10">
        <f>D49+D50+D51</f>
        <v>4981.551604641077</v>
      </c>
      <c r="E48" s="10">
        <f>E49+E50+E51</f>
        <v>0.6721653179837376</v>
      </c>
    </row>
    <row r="49" spans="1:5" ht="48" customHeight="1">
      <c r="A49" s="11">
        <v>2</v>
      </c>
      <c r="B49" s="38" t="s">
        <v>85</v>
      </c>
      <c r="C49" s="38" t="s">
        <v>86</v>
      </c>
      <c r="D49" s="13">
        <f>E49*$D$2*12</f>
        <v>195.65568000000002</v>
      </c>
      <c r="E49" s="39">
        <v>0.026400000000000003</v>
      </c>
    </row>
    <row r="50" spans="1:5" ht="30">
      <c r="A50" s="11">
        <v>3</v>
      </c>
      <c r="B50" s="64" t="s">
        <v>64</v>
      </c>
      <c r="C50" s="64" t="s">
        <v>88</v>
      </c>
      <c r="D50" s="13">
        <f>E50*$D$2*12</f>
        <v>4528.252894247357</v>
      </c>
      <c r="E50" s="39">
        <v>0.6110013080536697</v>
      </c>
    </row>
    <row r="51" spans="1:5" ht="30">
      <c r="A51" s="11">
        <v>4</v>
      </c>
      <c r="B51" s="65" t="s">
        <v>54</v>
      </c>
      <c r="C51" s="8" t="s">
        <v>90</v>
      </c>
      <c r="D51" s="13">
        <f>E51*$D$2*12</f>
        <v>257.64303039371936</v>
      </c>
      <c r="E51" s="63">
        <v>0.03476400993006792</v>
      </c>
    </row>
    <row r="52" spans="1:5" ht="15">
      <c r="A52" s="9"/>
      <c r="B52" s="22" t="s">
        <v>33</v>
      </c>
      <c r="C52" s="22"/>
      <c r="D52" s="23">
        <f>D46+D48</f>
        <v>5079.379444641077</v>
      </c>
      <c r="E52" s="10">
        <f>E46+E48</f>
        <v>0.6853653179837376</v>
      </c>
    </row>
    <row r="53" spans="1:6" ht="15">
      <c r="A53" s="2"/>
      <c r="B53" s="2"/>
      <c r="C53" s="2"/>
      <c r="D53" s="2"/>
      <c r="E53" s="2"/>
      <c r="F53" s="2"/>
    </row>
    <row r="54" spans="1:6" ht="15">
      <c r="A54" s="40"/>
      <c r="B54" s="40"/>
      <c r="C54" s="40"/>
      <c r="D54" s="40"/>
      <c r="E54" s="40"/>
      <c r="F54" s="41"/>
    </row>
    <row r="55" spans="1:6" ht="105">
      <c r="A55" s="18" t="s">
        <v>34</v>
      </c>
      <c r="B55" s="18" t="s">
        <v>35</v>
      </c>
      <c r="C55" s="18" t="s">
        <v>36</v>
      </c>
      <c r="D55" s="18" t="s">
        <v>37</v>
      </c>
      <c r="E55" s="18" t="s">
        <v>107</v>
      </c>
      <c r="F55" s="18" t="s">
        <v>39</v>
      </c>
    </row>
    <row r="56" spans="1:6" ht="15">
      <c r="A56" s="18">
        <v>1</v>
      </c>
      <c r="B56" s="8" t="s">
        <v>40</v>
      </c>
      <c r="C56" s="18" t="s">
        <v>92</v>
      </c>
      <c r="D56" s="69">
        <f>E56*12*D2</f>
        <v>1999.5469999999998</v>
      </c>
      <c r="E56" s="42">
        <v>0.2698007070379965</v>
      </c>
      <c r="F56" s="30">
        <v>2</v>
      </c>
    </row>
    <row r="57" spans="1:6" ht="15">
      <c r="A57" s="43"/>
      <c r="B57" s="43" t="s">
        <v>41</v>
      </c>
      <c r="C57" s="43"/>
      <c r="D57" s="44">
        <f>SUM(D56:D56)</f>
        <v>1999.5469999999998</v>
      </c>
      <c r="E57" s="45">
        <v>0.2698007070379965</v>
      </c>
      <c r="F57" s="43"/>
    </row>
    <row r="59" spans="2:3" ht="43.5">
      <c r="B59" s="25" t="s">
        <v>111</v>
      </c>
      <c r="C59" s="73">
        <f>C39</f>
        <v>74021.84669344037</v>
      </c>
    </row>
  </sheetData>
  <mergeCells count="11">
    <mergeCell ref="A43:F43"/>
    <mergeCell ref="A46:C46"/>
    <mergeCell ref="A48:C48"/>
    <mergeCell ref="A19:C19"/>
    <mergeCell ref="A24:C24"/>
    <mergeCell ref="A27:C27"/>
    <mergeCell ref="A29:C29"/>
    <mergeCell ref="A1:E1"/>
    <mergeCell ref="A4:E4"/>
    <mergeCell ref="A7:C7"/>
    <mergeCell ref="A16:C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workbookViewId="0" topLeftCell="A46">
      <selection activeCell="B32" sqref="B32"/>
    </sheetView>
  </sheetViews>
  <sheetFormatPr defaultColWidth="9.00390625" defaultRowHeight="12.75"/>
  <cols>
    <col min="1" max="1" width="3.625" style="3" customWidth="1"/>
    <col min="2" max="2" width="42.75390625" style="3" customWidth="1"/>
    <col min="3" max="3" width="16.625" style="3" customWidth="1"/>
    <col min="4" max="4" width="11.00390625" style="3" customWidth="1"/>
    <col min="5" max="5" width="12.25390625" style="3" customWidth="1"/>
    <col min="6" max="6" width="11.00390625" style="3" customWidth="1"/>
    <col min="7" max="16384" width="9.125" style="3" customWidth="1"/>
  </cols>
  <sheetData>
    <row r="1" spans="1:6" ht="15" customHeight="1">
      <c r="A1" s="147" t="s">
        <v>209</v>
      </c>
      <c r="B1" s="147"/>
      <c r="C1" s="147"/>
      <c r="D1" s="147"/>
      <c r="E1" s="147"/>
      <c r="F1" s="2"/>
    </row>
    <row r="2" spans="1:6" ht="39" customHeight="1">
      <c r="A2" s="2"/>
      <c r="B2" s="1" t="s">
        <v>210</v>
      </c>
      <c r="C2" s="4"/>
      <c r="D2" s="74">
        <v>487.2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45.75" customHeight="1">
      <c r="A4" s="147" t="s">
        <v>1</v>
      </c>
      <c r="B4" s="147"/>
      <c r="C4" s="147"/>
      <c r="D4" s="147"/>
      <c r="E4" s="14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">
      <c r="A7" s="146" t="s">
        <v>113</v>
      </c>
      <c r="B7" s="154"/>
      <c r="C7" s="154"/>
      <c r="D7" s="19">
        <f>SUM(D8:D9)</f>
        <v>5425.51315529609</v>
      </c>
      <c r="E7" s="19">
        <v>0.9280092288068026</v>
      </c>
      <c r="F7" s="2"/>
    </row>
    <row r="8" spans="1:6" ht="30">
      <c r="A8" s="11">
        <v>1</v>
      </c>
      <c r="B8" s="15" t="s">
        <v>114</v>
      </c>
      <c r="C8" s="12" t="s">
        <v>65</v>
      </c>
      <c r="D8" s="13">
        <f>E8*$D$2*12</f>
        <v>2712.756577648045</v>
      </c>
      <c r="E8" s="63">
        <v>0.4640046144034013</v>
      </c>
      <c r="F8" s="2"/>
    </row>
    <row r="9" spans="1:6" ht="15">
      <c r="A9" s="11">
        <v>2</v>
      </c>
      <c r="B9" s="15" t="s">
        <v>115</v>
      </c>
      <c r="C9" s="15" t="s">
        <v>116</v>
      </c>
      <c r="D9" s="13">
        <f>E9*$D$2*12</f>
        <v>2712.756577648045</v>
      </c>
      <c r="E9" s="63">
        <v>0.4640046144034013</v>
      </c>
      <c r="F9" s="2"/>
    </row>
    <row r="10" spans="1:6" ht="30.75" customHeight="1">
      <c r="A10" s="146" t="s">
        <v>120</v>
      </c>
      <c r="B10" s="154"/>
      <c r="C10" s="154"/>
      <c r="D10" s="10">
        <f>SUM(D11:D16)</f>
        <v>15222.080190102533</v>
      </c>
      <c r="E10" s="10">
        <v>2.603667246528211</v>
      </c>
      <c r="F10" s="2"/>
    </row>
    <row r="11" spans="1:6" ht="33" customHeight="1">
      <c r="A11" s="11">
        <v>3</v>
      </c>
      <c r="B11" s="8" t="s">
        <v>64</v>
      </c>
      <c r="C11" s="12" t="s">
        <v>65</v>
      </c>
      <c r="D11" s="13">
        <f aca="true" t="shared" si="0" ref="D11:D16">E11*$D$2*12</f>
        <v>541.9415923769382</v>
      </c>
      <c r="E11" s="63">
        <v>0.09269663252205428</v>
      </c>
      <c r="F11" s="2"/>
    </row>
    <row r="12" spans="1:6" ht="15.75" customHeight="1">
      <c r="A12" s="11">
        <v>4</v>
      </c>
      <c r="B12" s="8" t="s">
        <v>66</v>
      </c>
      <c r="C12" s="12" t="s">
        <v>65</v>
      </c>
      <c r="D12" s="13">
        <f t="shared" si="0"/>
        <v>9067.09295842799</v>
      </c>
      <c r="E12" s="63">
        <v>1.5508848108969606</v>
      </c>
      <c r="F12" s="2"/>
    </row>
    <row r="13" spans="1:6" ht="30">
      <c r="A13" s="11">
        <v>5</v>
      </c>
      <c r="B13" s="8" t="s">
        <v>69</v>
      </c>
      <c r="C13" s="15" t="s">
        <v>70</v>
      </c>
      <c r="D13" s="13">
        <f t="shared" si="0"/>
        <v>671.1021193070684</v>
      </c>
      <c r="E13" s="13">
        <v>0.11478895034672078</v>
      </c>
      <c r="F13" s="2"/>
    </row>
    <row r="14" spans="1:6" ht="60">
      <c r="A14" s="11">
        <v>6</v>
      </c>
      <c r="B14" s="12" t="s">
        <v>71</v>
      </c>
      <c r="C14" s="12" t="s">
        <v>72</v>
      </c>
      <c r="D14" s="13">
        <f t="shared" si="0"/>
        <v>3579.211302971031</v>
      </c>
      <c r="E14" s="13">
        <v>0.6122077351825107</v>
      </c>
      <c r="F14" s="2"/>
    </row>
    <row r="15" spans="1:6" ht="15.75" customHeight="1">
      <c r="A15" s="11">
        <v>7</v>
      </c>
      <c r="B15" s="15" t="s">
        <v>54</v>
      </c>
      <c r="C15" s="15" t="s">
        <v>73</v>
      </c>
      <c r="D15" s="13">
        <f t="shared" si="0"/>
        <v>849.3095850441273</v>
      </c>
      <c r="E15" s="63">
        <v>0.14527052289342626</v>
      </c>
      <c r="F15" s="2"/>
    </row>
    <row r="16" spans="1:7" ht="15.75" customHeight="1">
      <c r="A16" s="11">
        <v>8</v>
      </c>
      <c r="B16" s="15" t="s">
        <v>74</v>
      </c>
      <c r="C16" s="15" t="s">
        <v>16</v>
      </c>
      <c r="D16" s="13">
        <f t="shared" si="0"/>
        <v>513.4226319753795</v>
      </c>
      <c r="E16" s="13">
        <v>0.08781859468653866</v>
      </c>
      <c r="F16" s="2"/>
      <c r="G16" s="70"/>
    </row>
    <row r="17" spans="1:7" ht="15">
      <c r="A17" s="149" t="s">
        <v>121</v>
      </c>
      <c r="B17" s="150"/>
      <c r="C17" s="151"/>
      <c r="D17" s="10">
        <f>SUM(D18:D19)</f>
        <v>2686.6866617900964</v>
      </c>
      <c r="E17" s="10">
        <v>0.4595454744441189</v>
      </c>
      <c r="F17" s="2"/>
      <c r="G17" s="70"/>
    </row>
    <row r="18" spans="1:7" ht="15.75" customHeight="1">
      <c r="A18" s="11">
        <v>9</v>
      </c>
      <c r="B18" s="8" t="s">
        <v>8</v>
      </c>
      <c r="C18" s="12" t="s">
        <v>9</v>
      </c>
      <c r="D18" s="13">
        <f>E18*$D$2*12</f>
        <v>2458.084777484077</v>
      </c>
      <c r="E18" s="14">
        <v>0.42044416692051134</v>
      </c>
      <c r="F18" s="2"/>
      <c r="G18" s="70"/>
    </row>
    <row r="19" spans="1:7" ht="30">
      <c r="A19" s="11">
        <v>10</v>
      </c>
      <c r="B19" s="15" t="s">
        <v>11</v>
      </c>
      <c r="C19" s="15" t="s">
        <v>12</v>
      </c>
      <c r="D19" s="13">
        <f>E19*$D$2*12</f>
        <v>228.6018843060192</v>
      </c>
      <c r="E19" s="13">
        <v>0.039101307523607555</v>
      </c>
      <c r="F19" s="2"/>
      <c r="G19" s="70"/>
    </row>
    <row r="20" spans="1:7" ht="30" customHeight="1">
      <c r="A20" s="149" t="s">
        <v>122</v>
      </c>
      <c r="B20" s="152"/>
      <c r="C20" s="153"/>
      <c r="D20" s="16">
        <f>SUM(D21:D24)</f>
        <v>8723.941899228164</v>
      </c>
      <c r="E20" s="16">
        <v>1.4921903905357423</v>
      </c>
      <c r="F20" s="2"/>
      <c r="G20" s="70"/>
    </row>
    <row r="21" spans="1:7" ht="31.5" customHeight="1">
      <c r="A21" s="11">
        <v>11</v>
      </c>
      <c r="B21" s="15" t="s">
        <v>15</v>
      </c>
      <c r="C21" s="15" t="s">
        <v>16</v>
      </c>
      <c r="D21" s="13">
        <f>E21*12*$D$2</f>
        <v>114.1991569063778</v>
      </c>
      <c r="E21" s="63">
        <v>0.019533243860559966</v>
      </c>
      <c r="F21" s="2"/>
      <c r="G21" s="75"/>
    </row>
    <row r="22" spans="1:7" ht="30">
      <c r="A22" s="11">
        <v>12</v>
      </c>
      <c r="B22" s="15" t="s">
        <v>18</v>
      </c>
      <c r="C22" s="15" t="s">
        <v>16</v>
      </c>
      <c r="D22" s="13">
        <f>E22*12*$D$2</f>
        <v>1055.304526334663</v>
      </c>
      <c r="E22" s="63">
        <v>0.180505016135513</v>
      </c>
      <c r="F22" s="2"/>
      <c r="G22" s="70"/>
    </row>
    <row r="23" spans="1:6" ht="30">
      <c r="A23" s="11">
        <v>13</v>
      </c>
      <c r="B23" s="15" t="s">
        <v>77</v>
      </c>
      <c r="C23" s="15" t="s">
        <v>16</v>
      </c>
      <c r="D23" s="13">
        <f>E23*12*$D$2</f>
        <v>134.14000048671994</v>
      </c>
      <c r="E23" s="63">
        <v>0.02294403401866447</v>
      </c>
      <c r="F23" s="2"/>
    </row>
    <row r="24" spans="1:6" ht="90">
      <c r="A24" s="11">
        <v>14</v>
      </c>
      <c r="B24" s="15" t="s">
        <v>20</v>
      </c>
      <c r="C24" s="15" t="s">
        <v>16</v>
      </c>
      <c r="D24" s="13">
        <f>E24*12*$D$2</f>
        <v>7420.298215500404</v>
      </c>
      <c r="E24" s="13">
        <v>1.269208096521005</v>
      </c>
      <c r="F24" s="2"/>
    </row>
    <row r="25" spans="1:6" ht="15">
      <c r="A25" s="146" t="s">
        <v>123</v>
      </c>
      <c r="B25" s="154"/>
      <c r="C25" s="154"/>
      <c r="D25" s="19">
        <f>SUM(D26:D27)</f>
        <v>12433.738323614407</v>
      </c>
      <c r="E25" s="19">
        <v>2.1267341139187206</v>
      </c>
      <c r="F25" s="2"/>
    </row>
    <row r="26" spans="1:6" ht="75">
      <c r="A26" s="11">
        <v>15</v>
      </c>
      <c r="B26" s="15" t="s">
        <v>22</v>
      </c>
      <c r="C26" s="15" t="s">
        <v>16</v>
      </c>
      <c r="D26" s="13">
        <f>E26*12*$D$2</f>
        <v>775.8178294911211</v>
      </c>
      <c r="E26" s="13">
        <v>0.1327000939879449</v>
      </c>
      <c r="F26" s="2"/>
    </row>
    <row r="27" spans="1:6" ht="105">
      <c r="A27" s="11">
        <v>16</v>
      </c>
      <c r="B27" s="15" t="s">
        <v>23</v>
      </c>
      <c r="C27" s="15" t="s">
        <v>24</v>
      </c>
      <c r="D27" s="13">
        <f>E27*12*$D$2</f>
        <v>11657.920494123286</v>
      </c>
      <c r="E27" s="14">
        <v>1.9940340199307758</v>
      </c>
      <c r="F27" s="2"/>
    </row>
    <row r="28" spans="1:6" ht="15">
      <c r="A28" s="146" t="s">
        <v>124</v>
      </c>
      <c r="B28" s="146"/>
      <c r="C28" s="146"/>
      <c r="D28" s="21">
        <f>SUM(D29)</f>
        <v>778.73230614816</v>
      </c>
      <c r="E28" s="21">
        <v>0.13309860190000003</v>
      </c>
      <c r="F28" s="2"/>
    </row>
    <row r="29" spans="1:6" ht="15">
      <c r="A29" s="11">
        <v>17</v>
      </c>
      <c r="B29" s="15" t="s">
        <v>27</v>
      </c>
      <c r="C29" s="15" t="s">
        <v>28</v>
      </c>
      <c r="D29" s="13">
        <f>E29*12*$D$2</f>
        <v>778.73230614816</v>
      </c>
      <c r="E29" s="46">
        <v>0.1331986019</v>
      </c>
      <c r="F29" s="2"/>
    </row>
    <row r="30" spans="1:6" ht="15">
      <c r="A30" s="146" t="s">
        <v>125</v>
      </c>
      <c r="B30" s="146"/>
      <c r="C30" s="146"/>
      <c r="D30" s="21">
        <f>SUM(D31:D32)</f>
        <v>487.01531759649083</v>
      </c>
      <c r="E30" s="21">
        <v>0.08330174425227334</v>
      </c>
      <c r="F30" s="2"/>
    </row>
    <row r="31" spans="1:6" ht="30">
      <c r="A31" s="11">
        <v>18</v>
      </c>
      <c r="B31" s="15" t="s">
        <v>81</v>
      </c>
      <c r="C31" s="15" t="s">
        <v>12</v>
      </c>
      <c r="D31" s="13">
        <f>E31*12*$D$2</f>
        <v>409.20055098167484</v>
      </c>
      <c r="E31" s="14">
        <v>0.06999188406227334</v>
      </c>
      <c r="F31" s="2"/>
    </row>
    <row r="32" spans="1:6" ht="45">
      <c r="A32" s="11">
        <v>19</v>
      </c>
      <c r="B32" s="15" t="s">
        <v>82</v>
      </c>
      <c r="C32" s="15" t="s">
        <v>32</v>
      </c>
      <c r="D32" s="13">
        <f>E32*12*$D$2</f>
        <v>77.81476661481601</v>
      </c>
      <c r="E32" s="13">
        <v>0.013309860190000002</v>
      </c>
      <c r="F32" s="2"/>
    </row>
    <row r="33" spans="1:6" ht="15">
      <c r="A33" s="9"/>
      <c r="B33" s="22" t="s">
        <v>33</v>
      </c>
      <c r="C33" s="22"/>
      <c r="D33" s="23">
        <f>D7+D10+D17+D20+D25+D28+D30</f>
        <v>45757.70785377594</v>
      </c>
      <c r="E33" s="10">
        <v>7.82654680038587</v>
      </c>
      <c r="F33" s="2"/>
    </row>
    <row r="34" spans="1:6" ht="7.5" customHeight="1">
      <c r="A34" s="24"/>
      <c r="B34" s="25"/>
      <c r="C34" s="26"/>
      <c r="D34" s="27"/>
      <c r="E34" s="28"/>
      <c r="F34" s="2"/>
    </row>
    <row r="35" spans="1:6" ht="7.5" customHeight="1">
      <c r="A35" s="40"/>
      <c r="B35" s="40"/>
      <c r="C35" s="40"/>
      <c r="D35" s="40"/>
      <c r="E35" s="40"/>
      <c r="F35" s="41"/>
    </row>
    <row r="36" spans="1:6" ht="105">
      <c r="A36" s="18" t="s">
        <v>34</v>
      </c>
      <c r="B36" s="18" t="s">
        <v>35</v>
      </c>
      <c r="C36" s="18" t="s">
        <v>36</v>
      </c>
      <c r="D36" s="18" t="s">
        <v>37</v>
      </c>
      <c r="E36" s="18" t="s">
        <v>95</v>
      </c>
      <c r="F36" s="18" t="s">
        <v>39</v>
      </c>
    </row>
    <row r="37" spans="1:6" ht="15">
      <c r="A37" s="18">
        <v>1</v>
      </c>
      <c r="B37" s="8" t="s">
        <v>40</v>
      </c>
      <c r="C37" s="18" t="s">
        <v>173</v>
      </c>
      <c r="D37" s="48">
        <f>E37*12*$D$2</f>
        <v>13309.857000000004</v>
      </c>
      <c r="E37" s="29">
        <v>2.2765902093596067</v>
      </c>
      <c r="F37" s="30">
        <v>2</v>
      </c>
    </row>
    <row r="38" spans="1:6" ht="15">
      <c r="A38" s="18">
        <v>2</v>
      </c>
      <c r="B38" s="47" t="s">
        <v>211</v>
      </c>
      <c r="C38" s="18" t="s">
        <v>212</v>
      </c>
      <c r="D38" s="48">
        <f>E38*12*$D$2</f>
        <v>1330.989</v>
      </c>
      <c r="E38" s="29">
        <v>0.2276595853858785</v>
      </c>
      <c r="F38" s="18">
        <v>2</v>
      </c>
    </row>
    <row r="39" spans="1:6" ht="15">
      <c r="A39" s="18">
        <v>3</v>
      </c>
      <c r="B39" s="47" t="s">
        <v>213</v>
      </c>
      <c r="C39" s="18" t="s">
        <v>214</v>
      </c>
      <c r="D39" s="48">
        <f>E39*12*$D$2</f>
        <v>922.1080000000002</v>
      </c>
      <c r="E39" s="29">
        <v>0.157722359058566</v>
      </c>
      <c r="F39" s="18">
        <v>2</v>
      </c>
    </row>
    <row r="40" spans="1:6" ht="15">
      <c r="A40" s="18"/>
      <c r="B40" s="31" t="s">
        <v>41</v>
      </c>
      <c r="C40" s="17"/>
      <c r="D40" s="71">
        <f>SUM(D37:D39)</f>
        <v>15562.954000000003</v>
      </c>
      <c r="E40" s="33">
        <f>SUM(E37:E39)</f>
        <v>2.6619721538040513</v>
      </c>
      <c r="F40" s="34"/>
    </row>
    <row r="41" spans="1:6" ht="15">
      <c r="A41" s="24"/>
      <c r="B41" s="25"/>
      <c r="C41" s="35"/>
      <c r="D41" s="35"/>
      <c r="E41" s="35"/>
      <c r="F41" s="35"/>
    </row>
    <row r="42" spans="1:6" ht="29.25">
      <c r="A42" s="24"/>
      <c r="B42" s="25" t="s">
        <v>42</v>
      </c>
      <c r="C42" s="36">
        <f>D33+D40</f>
        <v>61320.66185377594</v>
      </c>
      <c r="D42" s="36"/>
      <c r="E42" s="36"/>
      <c r="F42" s="35"/>
    </row>
    <row r="43" spans="1:6" ht="15">
      <c r="A43" s="24"/>
      <c r="B43" s="25" t="s">
        <v>43</v>
      </c>
      <c r="C43" s="37">
        <f>E33+E40</f>
        <v>10.48851895418992</v>
      </c>
      <c r="D43" s="35"/>
      <c r="E43" s="35"/>
      <c r="F43" s="35"/>
    </row>
    <row r="44" spans="1:6" ht="9" customHeight="1">
      <c r="A44" s="24"/>
      <c r="B44" s="25"/>
      <c r="C44" s="37"/>
      <c r="D44" s="35"/>
      <c r="E44" s="35"/>
      <c r="F44" s="35"/>
    </row>
    <row r="45" spans="1:6" ht="6" customHeight="1">
      <c r="A45" s="2"/>
      <c r="B45" s="2"/>
      <c r="C45" s="2"/>
      <c r="D45" s="2"/>
      <c r="E45" s="2"/>
      <c r="F45" s="2"/>
    </row>
    <row r="46" spans="1:6" ht="33" customHeight="1">
      <c r="A46" s="147" t="s">
        <v>44</v>
      </c>
      <c r="B46" s="147"/>
      <c r="C46" s="147"/>
      <c r="D46" s="147"/>
      <c r="E46" s="147"/>
      <c r="F46" s="147"/>
    </row>
    <row r="47" spans="1:6" ht="7.5" customHeight="1">
      <c r="A47" s="1"/>
      <c r="B47" s="1"/>
      <c r="C47" s="1"/>
      <c r="D47" s="2"/>
      <c r="E47" s="2"/>
      <c r="F47" s="2"/>
    </row>
    <row r="48" spans="1:6" ht="71.25">
      <c r="A48" s="8"/>
      <c r="B48" s="9" t="s">
        <v>2</v>
      </c>
      <c r="C48" s="9" t="s">
        <v>3</v>
      </c>
      <c r="D48" s="9" t="s">
        <v>4</v>
      </c>
      <c r="E48" s="9" t="s">
        <v>5</v>
      </c>
      <c r="F48" s="2"/>
    </row>
    <row r="49" spans="1:5" ht="30.75" customHeight="1">
      <c r="A49" s="148" t="s">
        <v>45</v>
      </c>
      <c r="B49" s="148"/>
      <c r="C49" s="148"/>
      <c r="D49" s="10">
        <f>D50+D51</f>
        <v>4146.307346472067</v>
      </c>
      <c r="E49" s="10">
        <f>E50+E51</f>
        <v>0.7092069216051019</v>
      </c>
    </row>
    <row r="50" spans="1:5" ht="30">
      <c r="A50" s="11" t="s">
        <v>7</v>
      </c>
      <c r="B50" s="38" t="s">
        <v>114</v>
      </c>
      <c r="C50" s="38" t="s">
        <v>129</v>
      </c>
      <c r="D50" s="13">
        <f>E50*12*$D$2</f>
        <v>4069.134866472067</v>
      </c>
      <c r="E50" s="39">
        <v>0.6960069216051019</v>
      </c>
    </row>
    <row r="51" spans="1:5" ht="30">
      <c r="A51" s="11" t="s">
        <v>10</v>
      </c>
      <c r="B51" s="38" t="s">
        <v>46</v>
      </c>
      <c r="C51" s="38" t="s">
        <v>90</v>
      </c>
      <c r="D51" s="13">
        <f>E51*12*$D$2</f>
        <v>77.17248000000001</v>
      </c>
      <c r="E51" s="39">
        <v>0.013200000000000002</v>
      </c>
    </row>
    <row r="52" spans="1:5" ht="30" customHeight="1">
      <c r="A52" s="148" t="s">
        <v>48</v>
      </c>
      <c r="B52" s="148"/>
      <c r="C52" s="148"/>
      <c r="D52" s="10">
        <f>D53+D54+D55</f>
        <v>1848.9227749599963</v>
      </c>
      <c r="E52" s="10">
        <f>E53+E54+E55</f>
        <v>0.31624979046250623</v>
      </c>
    </row>
    <row r="53" spans="1:5" ht="44.25" customHeight="1">
      <c r="A53" s="11" t="s">
        <v>87</v>
      </c>
      <c r="B53" s="38" t="s">
        <v>85</v>
      </c>
      <c r="C53" s="38" t="s">
        <v>86</v>
      </c>
      <c r="D53" s="13">
        <f>E53*$D$2*12</f>
        <v>154.34496000000001</v>
      </c>
      <c r="E53" s="39">
        <v>0.026400000000000003</v>
      </c>
    </row>
    <row r="54" spans="1:5" ht="30">
      <c r="A54" s="11" t="s">
        <v>89</v>
      </c>
      <c r="B54" s="64" t="s">
        <v>64</v>
      </c>
      <c r="C54" s="64" t="s">
        <v>88</v>
      </c>
      <c r="D54" s="13">
        <f>E54*$D$2*12</f>
        <v>1354.8539809423453</v>
      </c>
      <c r="E54" s="39">
        <v>0.2317415813051357</v>
      </c>
    </row>
    <row r="55" spans="1:5" ht="30">
      <c r="A55" s="11" t="s">
        <v>130</v>
      </c>
      <c r="B55" s="65" t="s">
        <v>54</v>
      </c>
      <c r="C55" s="8" t="s">
        <v>90</v>
      </c>
      <c r="D55" s="13">
        <f>E55*$D$2*12</f>
        <v>339.7238340176509</v>
      </c>
      <c r="E55" s="63">
        <v>0.058108209157370506</v>
      </c>
    </row>
    <row r="56" spans="1:6" ht="15">
      <c r="A56" s="9"/>
      <c r="B56" s="22" t="s">
        <v>33</v>
      </c>
      <c r="C56" s="22"/>
      <c r="D56" s="23">
        <f>D49+D52</f>
        <v>5995.230121432063</v>
      </c>
      <c r="E56" s="10">
        <f>E49+E52</f>
        <v>1.0254567120676081</v>
      </c>
      <c r="F56" s="6"/>
    </row>
    <row r="57" spans="1:6" ht="5.25" customHeight="1">
      <c r="A57" s="2"/>
      <c r="B57" s="2"/>
      <c r="C57" s="2"/>
      <c r="D57" s="2"/>
      <c r="E57" s="2"/>
      <c r="F57" s="2"/>
    </row>
    <row r="58" spans="1:6" ht="15">
      <c r="A58" s="40"/>
      <c r="B58" s="40"/>
      <c r="C58" s="40"/>
      <c r="D58" s="40"/>
      <c r="E58" s="40"/>
      <c r="F58" s="41"/>
    </row>
    <row r="59" spans="1:6" ht="105">
      <c r="A59" s="18" t="s">
        <v>34</v>
      </c>
      <c r="B59" s="18" t="s">
        <v>35</v>
      </c>
      <c r="C59" s="18" t="s">
        <v>36</v>
      </c>
      <c r="D59" s="18" t="s">
        <v>37</v>
      </c>
      <c r="E59" s="18" t="s">
        <v>107</v>
      </c>
      <c r="F59" s="18" t="s">
        <v>39</v>
      </c>
    </row>
    <row r="60" spans="1:6" ht="15">
      <c r="A60" s="18">
        <v>1</v>
      </c>
      <c r="B60" s="8" t="s">
        <v>40</v>
      </c>
      <c r="C60" s="18" t="s">
        <v>174</v>
      </c>
      <c r="D60" s="48">
        <f>E60*12*$D$2</f>
        <v>1331.0000000000002</v>
      </c>
      <c r="E60" s="42">
        <v>0.22766146688560485</v>
      </c>
      <c r="F60" s="30">
        <v>2</v>
      </c>
    </row>
    <row r="61" spans="1:6" ht="15">
      <c r="A61" s="18">
        <v>2</v>
      </c>
      <c r="B61" s="47" t="s">
        <v>211</v>
      </c>
      <c r="C61" s="18" t="s">
        <v>215</v>
      </c>
      <c r="D61" s="48">
        <f>E61*12*$D$2</f>
        <v>665.5000000000001</v>
      </c>
      <c r="E61" s="42">
        <v>0.11383073344280242</v>
      </c>
      <c r="F61" s="18">
        <v>2</v>
      </c>
    </row>
    <row r="62" spans="1:6" ht="15">
      <c r="A62" s="43"/>
      <c r="B62" s="43" t="s">
        <v>41</v>
      </c>
      <c r="C62" s="43"/>
      <c r="D62" s="44">
        <f>SUM(D60:D61)</f>
        <v>1996.5000000000005</v>
      </c>
      <c r="E62" s="45">
        <f>SUM(E60:E61)</f>
        <v>0.34149220032840727</v>
      </c>
      <c r="F62" s="43"/>
    </row>
    <row r="66" spans="2:3" s="96" customFormat="1" ht="29.25">
      <c r="B66" s="119" t="s">
        <v>216</v>
      </c>
      <c r="C66" s="134">
        <f>C42</f>
        <v>61320.66185377594</v>
      </c>
    </row>
  </sheetData>
  <mergeCells count="12">
    <mergeCell ref="A30:C30"/>
    <mergeCell ref="A46:F46"/>
    <mergeCell ref="A49:C49"/>
    <mergeCell ref="A52:C52"/>
    <mergeCell ref="A17:C17"/>
    <mergeCell ref="A20:C20"/>
    <mergeCell ref="A25:C25"/>
    <mergeCell ref="A28:C28"/>
    <mergeCell ref="A1:E1"/>
    <mergeCell ref="A4:E4"/>
    <mergeCell ref="A7:C7"/>
    <mergeCell ref="A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9"/>
  <sheetViews>
    <sheetView zoomScale="75" zoomScaleNormal="75" workbookViewId="0" topLeftCell="A49">
      <selection activeCell="B55" sqref="B55"/>
    </sheetView>
  </sheetViews>
  <sheetFormatPr defaultColWidth="9.00390625" defaultRowHeight="12.75"/>
  <cols>
    <col min="1" max="1" width="3.875" style="3" customWidth="1"/>
    <col min="2" max="2" width="43.625" style="3" customWidth="1"/>
    <col min="3" max="3" width="16.375" style="3" customWidth="1"/>
    <col min="4" max="4" width="11.00390625" style="3" customWidth="1"/>
    <col min="5" max="5" width="12.375" style="3" customWidth="1"/>
    <col min="6" max="6" width="9.75390625" style="3" customWidth="1"/>
    <col min="7" max="16384" width="9.125" style="3" customWidth="1"/>
  </cols>
  <sheetData>
    <row r="1" spans="1:6" ht="15" customHeight="1">
      <c r="A1" s="147" t="s">
        <v>217</v>
      </c>
      <c r="B1" s="147"/>
      <c r="C1" s="147"/>
      <c r="D1" s="147"/>
      <c r="E1" s="147"/>
      <c r="F1" s="2"/>
    </row>
    <row r="2" spans="1:6" ht="39" customHeight="1">
      <c r="A2" s="2"/>
      <c r="B2" s="1" t="s">
        <v>218</v>
      </c>
      <c r="C2" s="4"/>
      <c r="D2" s="74">
        <v>2496.8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47" t="s">
        <v>1</v>
      </c>
      <c r="B4" s="147"/>
      <c r="C4" s="147"/>
      <c r="D4" s="147"/>
      <c r="E4" s="14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">
      <c r="A7" s="146" t="s">
        <v>113</v>
      </c>
      <c r="B7" s="154"/>
      <c r="C7" s="154"/>
      <c r="D7" s="19">
        <f>SUM(D8:D10)</f>
        <v>28056.797543043096</v>
      </c>
      <c r="E7" s="19">
        <v>0.936425209035669</v>
      </c>
      <c r="F7" s="2"/>
    </row>
    <row r="8" spans="1:6" ht="30">
      <c r="A8" s="11">
        <v>1</v>
      </c>
      <c r="B8" s="15" t="s">
        <v>114</v>
      </c>
      <c r="C8" s="12" t="s">
        <v>65</v>
      </c>
      <c r="D8" s="13">
        <f>E8*$D$2*12</f>
        <v>13902.484152513058</v>
      </c>
      <c r="E8" s="63">
        <v>0.4640100713083767</v>
      </c>
      <c r="F8" s="2"/>
    </row>
    <row r="9" spans="1:6" ht="15">
      <c r="A9" s="11">
        <v>2</v>
      </c>
      <c r="B9" s="15" t="s">
        <v>115</v>
      </c>
      <c r="C9" s="15" t="s">
        <v>116</v>
      </c>
      <c r="D9" s="13">
        <f>E9*$D$2*12</f>
        <v>13902.484152513058</v>
      </c>
      <c r="E9" s="63">
        <v>0.4640100713083767</v>
      </c>
      <c r="F9" s="2"/>
    </row>
    <row r="10" spans="1:6" ht="16.5" customHeight="1">
      <c r="A10" s="11">
        <v>3</v>
      </c>
      <c r="B10" s="15" t="s">
        <v>118</v>
      </c>
      <c r="C10" s="15" t="s">
        <v>53</v>
      </c>
      <c r="D10" s="13">
        <f>E10*$D$2*12</f>
        <v>251.82923801698186</v>
      </c>
      <c r="E10" s="63">
        <v>0.008405066418915606</v>
      </c>
      <c r="F10" s="2"/>
    </row>
    <row r="11" spans="1:6" ht="30.75" customHeight="1">
      <c r="A11" s="146" t="s">
        <v>120</v>
      </c>
      <c r="B11" s="154"/>
      <c r="C11" s="154"/>
      <c r="D11" s="10">
        <f>SUM(D12:D17)</f>
        <v>74130.63014971616</v>
      </c>
      <c r="E11" s="10">
        <v>2.4741879655864887</v>
      </c>
      <c r="F11" s="2"/>
    </row>
    <row r="12" spans="1:6" ht="31.5" customHeight="1">
      <c r="A12" s="11">
        <v>4</v>
      </c>
      <c r="B12" s="8" t="s">
        <v>64</v>
      </c>
      <c r="C12" s="12" t="s">
        <v>65</v>
      </c>
      <c r="D12" s="13">
        <f aca="true" t="shared" si="0" ref="D12:D17">E12*$D$2*12</f>
        <v>2929.448464087385</v>
      </c>
      <c r="E12" s="63">
        <v>0.09777343212937177</v>
      </c>
      <c r="F12" s="2"/>
    </row>
    <row r="13" spans="1:6" ht="15.75" customHeight="1">
      <c r="A13" s="11">
        <v>5</v>
      </c>
      <c r="B13" s="8" t="s">
        <v>66</v>
      </c>
      <c r="C13" s="12" t="s">
        <v>65</v>
      </c>
      <c r="D13" s="13">
        <f t="shared" si="0"/>
        <v>38609.676692159825</v>
      </c>
      <c r="E13" s="63">
        <v>1.2886386805831405</v>
      </c>
      <c r="F13" s="2"/>
    </row>
    <row r="14" spans="1:6" ht="30">
      <c r="A14" s="11">
        <v>6</v>
      </c>
      <c r="B14" s="8" t="s">
        <v>69</v>
      </c>
      <c r="C14" s="15" t="s">
        <v>70</v>
      </c>
      <c r="D14" s="13">
        <f t="shared" si="0"/>
        <v>3745.033547838988</v>
      </c>
      <c r="E14" s="13">
        <v>0.12499444448357189</v>
      </c>
      <c r="F14" s="2"/>
    </row>
    <row r="15" spans="1:6" ht="60">
      <c r="A15" s="11">
        <v>7</v>
      </c>
      <c r="B15" s="12" t="s">
        <v>71</v>
      </c>
      <c r="C15" s="12" t="s">
        <v>72</v>
      </c>
      <c r="D15" s="13">
        <f t="shared" si="0"/>
        <v>19973.51225514127</v>
      </c>
      <c r="E15" s="13">
        <v>0.6666370372457169</v>
      </c>
      <c r="F15" s="2"/>
    </row>
    <row r="16" spans="1:6" ht="15.75" customHeight="1">
      <c r="A16" s="11">
        <v>8</v>
      </c>
      <c r="B16" s="15" t="s">
        <v>54</v>
      </c>
      <c r="C16" s="15" t="s">
        <v>73</v>
      </c>
      <c r="D16" s="13">
        <f t="shared" si="0"/>
        <v>7075.947022782461</v>
      </c>
      <c r="E16" s="63">
        <v>0.23616719476871934</v>
      </c>
      <c r="F16" s="2"/>
    </row>
    <row r="17" spans="1:7" ht="15.75" customHeight="1">
      <c r="A17" s="11">
        <v>9</v>
      </c>
      <c r="B17" s="15" t="s">
        <v>74</v>
      </c>
      <c r="C17" s="15" t="s">
        <v>16</v>
      </c>
      <c r="D17" s="13">
        <f t="shared" si="0"/>
        <v>1797.0121677062252</v>
      </c>
      <c r="E17" s="13">
        <v>0.059977176375968735</v>
      </c>
      <c r="F17" s="2"/>
      <c r="G17" s="70"/>
    </row>
    <row r="18" spans="1:7" ht="15">
      <c r="A18" s="149" t="s">
        <v>121</v>
      </c>
      <c r="B18" s="150"/>
      <c r="C18" s="151"/>
      <c r="D18" s="10">
        <f>SUM(D19:D20)</f>
        <v>20956.402415873315</v>
      </c>
      <c r="E18" s="10">
        <v>0.6994420329980147</v>
      </c>
      <c r="F18" s="2"/>
      <c r="G18" s="70"/>
    </row>
    <row r="19" spans="1:7" ht="15.75" customHeight="1">
      <c r="A19" s="11">
        <v>10</v>
      </c>
      <c r="B19" s="8" t="s">
        <v>8</v>
      </c>
      <c r="C19" s="12" t="s">
        <v>9</v>
      </c>
      <c r="D19" s="13">
        <f>E19*$D$2*12</f>
        <v>19173.286748282997</v>
      </c>
      <c r="E19" s="14">
        <v>0.6399286669698212</v>
      </c>
      <c r="F19" s="2"/>
      <c r="G19" s="70"/>
    </row>
    <row r="20" spans="1:7" ht="30">
      <c r="A20" s="11">
        <v>11</v>
      </c>
      <c r="B20" s="15" t="s">
        <v>11</v>
      </c>
      <c r="C20" s="15" t="s">
        <v>12</v>
      </c>
      <c r="D20" s="13">
        <f>E20*$D$2*12</f>
        <v>1783.1156675903203</v>
      </c>
      <c r="E20" s="13">
        <v>0.059513366028193425</v>
      </c>
      <c r="F20" s="2"/>
      <c r="G20" s="70"/>
    </row>
    <row r="21" spans="1:7" ht="32.25" customHeight="1">
      <c r="A21" s="149" t="s">
        <v>122</v>
      </c>
      <c r="B21" s="152"/>
      <c r="C21" s="153"/>
      <c r="D21" s="16">
        <f>SUM(D22:D25)</f>
        <v>42631.712850312935</v>
      </c>
      <c r="E21" s="16">
        <v>1.422878379335981</v>
      </c>
      <c r="F21" s="2"/>
      <c r="G21" s="70"/>
    </row>
    <row r="22" spans="1:7" ht="28.5" customHeight="1">
      <c r="A22" s="11">
        <v>12</v>
      </c>
      <c r="B22" s="15" t="s">
        <v>15</v>
      </c>
      <c r="C22" s="15" t="s">
        <v>16</v>
      </c>
      <c r="D22" s="13">
        <f>E22*12*$D$2</f>
        <v>456.8019997612887</v>
      </c>
      <c r="E22" s="63">
        <v>0.015246248523486352</v>
      </c>
      <c r="F22" s="2"/>
      <c r="G22" s="75"/>
    </row>
    <row r="23" spans="1:7" ht="30">
      <c r="A23" s="11">
        <v>13</v>
      </c>
      <c r="B23" s="15" t="s">
        <v>18</v>
      </c>
      <c r="C23" s="15" t="s">
        <v>16</v>
      </c>
      <c r="D23" s="13">
        <f>E23*12*$D$2</f>
        <v>4193.762734218085</v>
      </c>
      <c r="E23" s="63">
        <v>0.13997125434616592</v>
      </c>
      <c r="F23" s="2"/>
      <c r="G23" s="70"/>
    </row>
    <row r="24" spans="1:6" ht="30">
      <c r="A24" s="11">
        <v>14</v>
      </c>
      <c r="B24" s="15" t="s">
        <v>77</v>
      </c>
      <c r="C24" s="15" t="s">
        <v>16</v>
      </c>
      <c r="D24" s="13">
        <f>E24*12*$D$2</f>
        <v>715.4217495148812</v>
      </c>
      <c r="E24" s="63">
        <v>0.023877955433450854</v>
      </c>
      <c r="F24" s="2"/>
    </row>
    <row r="25" spans="1:6" ht="90">
      <c r="A25" s="11">
        <v>15</v>
      </c>
      <c r="B25" s="15" t="s">
        <v>20</v>
      </c>
      <c r="C25" s="15" t="s">
        <v>16</v>
      </c>
      <c r="D25" s="13">
        <f>E25*12*$D$2</f>
        <v>37265.72636681868</v>
      </c>
      <c r="E25" s="13">
        <v>1.243782921032878</v>
      </c>
      <c r="F25" s="2"/>
    </row>
    <row r="26" spans="1:6" ht="15">
      <c r="A26" s="146" t="s">
        <v>123</v>
      </c>
      <c r="B26" s="154"/>
      <c r="C26" s="154"/>
      <c r="D26" s="19">
        <f>SUM(D27:D28)</f>
        <v>61993.69622589708</v>
      </c>
      <c r="E26" s="19">
        <v>2.0691049952571645</v>
      </c>
      <c r="F26" s="2"/>
    </row>
    <row r="27" spans="1:6" ht="75">
      <c r="A27" s="11">
        <v>16</v>
      </c>
      <c r="B27" s="15" t="s">
        <v>22</v>
      </c>
      <c r="C27" s="15" t="s">
        <v>16</v>
      </c>
      <c r="D27" s="13">
        <f>E27*12*$D$2</f>
        <v>8703.749289619655</v>
      </c>
      <c r="E27" s="13">
        <v>0.29049681224032275</v>
      </c>
      <c r="F27" s="2"/>
    </row>
    <row r="28" spans="1:6" ht="105">
      <c r="A28" s="11">
        <v>17</v>
      </c>
      <c r="B28" s="15" t="s">
        <v>23</v>
      </c>
      <c r="C28" s="15" t="s">
        <v>24</v>
      </c>
      <c r="D28" s="13">
        <f>E28*12*$D$2</f>
        <v>53289.946936277425</v>
      </c>
      <c r="E28" s="14">
        <v>1.778608183016842</v>
      </c>
      <c r="F28" s="2"/>
    </row>
    <row r="29" spans="1:6" ht="15">
      <c r="A29" s="146" t="s">
        <v>124</v>
      </c>
      <c r="B29" s="146"/>
      <c r="C29" s="146"/>
      <c r="D29" s="21">
        <f>SUM(D30)</f>
        <v>11283.423662012165</v>
      </c>
      <c r="E29" s="21">
        <v>0.3765911651584753</v>
      </c>
      <c r="F29" s="2"/>
    </row>
    <row r="30" spans="1:6" ht="15">
      <c r="A30" s="11">
        <v>18</v>
      </c>
      <c r="B30" s="15" t="s">
        <v>27</v>
      </c>
      <c r="C30" s="15" t="s">
        <v>28</v>
      </c>
      <c r="D30" s="13">
        <f>E30*12*$D$2</f>
        <v>11283.423662012165</v>
      </c>
      <c r="E30" s="46">
        <v>0.376596165158475</v>
      </c>
      <c r="F30" s="2"/>
    </row>
    <row r="31" spans="1:6" ht="15">
      <c r="A31" s="146" t="s">
        <v>125</v>
      </c>
      <c r="B31" s="146"/>
      <c r="C31" s="146"/>
      <c r="D31" s="21">
        <f>SUM(D32:D33)</f>
        <v>2527.978198925944</v>
      </c>
      <c r="E31" s="21">
        <v>0.08437393860561329</v>
      </c>
      <c r="F31" s="2"/>
    </row>
    <row r="32" spans="1:6" ht="30">
      <c r="A32" s="11">
        <v>19</v>
      </c>
      <c r="B32" s="15" t="s">
        <v>81</v>
      </c>
      <c r="C32" s="15" t="s">
        <v>12</v>
      </c>
      <c r="D32" s="13">
        <f>E32*12*$D$2</f>
        <v>2129.188801967992</v>
      </c>
      <c r="E32" s="14">
        <v>0.07106392188561331</v>
      </c>
      <c r="F32" s="2"/>
    </row>
    <row r="33" spans="1:6" ht="45">
      <c r="A33" s="11">
        <v>20</v>
      </c>
      <c r="B33" s="15" t="s">
        <v>82</v>
      </c>
      <c r="C33" s="15" t="s">
        <v>32</v>
      </c>
      <c r="D33" s="13">
        <f>E33*12*$D$2</f>
        <v>398.78939695795214</v>
      </c>
      <c r="E33" s="13">
        <v>0.013310016720000001</v>
      </c>
      <c r="F33" s="2"/>
    </row>
    <row r="34" spans="1:6" ht="15">
      <c r="A34" s="9"/>
      <c r="B34" s="22" t="s">
        <v>33</v>
      </c>
      <c r="C34" s="22"/>
      <c r="D34" s="23">
        <f>D7+D11+D18+D21+D26+D29+D31</f>
        <v>241580.64104578068</v>
      </c>
      <c r="E34" s="10">
        <v>8.063003685977407</v>
      </c>
      <c r="F34" s="2"/>
    </row>
    <row r="35" spans="1:6" ht="15">
      <c r="A35" s="24"/>
      <c r="B35" s="25"/>
      <c r="C35" s="26"/>
      <c r="D35" s="27"/>
      <c r="E35" s="28"/>
      <c r="F35" s="2"/>
    </row>
    <row r="36" spans="1:6" ht="15">
      <c r="A36" s="40"/>
      <c r="B36" s="40"/>
      <c r="C36" s="40"/>
      <c r="D36" s="40"/>
      <c r="E36" s="40"/>
      <c r="F36" s="41"/>
    </row>
    <row r="37" spans="1:6" ht="105">
      <c r="A37" s="18" t="s">
        <v>34</v>
      </c>
      <c r="B37" s="18" t="s">
        <v>35</v>
      </c>
      <c r="C37" s="18" t="s">
        <v>36</v>
      </c>
      <c r="D37" s="18" t="s">
        <v>37</v>
      </c>
      <c r="E37" s="18" t="s">
        <v>95</v>
      </c>
      <c r="F37" s="18" t="s">
        <v>39</v>
      </c>
    </row>
    <row r="38" spans="1:6" ht="15">
      <c r="A38" s="18">
        <v>1</v>
      </c>
      <c r="B38" s="8" t="s">
        <v>40</v>
      </c>
      <c r="C38" s="18" t="s">
        <v>219</v>
      </c>
      <c r="D38" s="72">
        <f>E38*12*$D$2</f>
        <v>26620.033</v>
      </c>
      <c r="E38" s="29">
        <v>0.8884716770799956</v>
      </c>
      <c r="F38" s="30">
        <v>2</v>
      </c>
    </row>
    <row r="39" spans="1:6" ht="15">
      <c r="A39" s="18">
        <v>2</v>
      </c>
      <c r="B39" s="47" t="s">
        <v>220</v>
      </c>
      <c r="C39" s="18" t="s">
        <v>221</v>
      </c>
      <c r="D39" s="72">
        <f>E39*12*$D$2</f>
        <v>6419.424</v>
      </c>
      <c r="E39" s="29">
        <v>0.2142550464594681</v>
      </c>
      <c r="F39" s="18">
        <v>2</v>
      </c>
    </row>
    <row r="40" spans="1:6" ht="15">
      <c r="A40" s="18">
        <v>3</v>
      </c>
      <c r="B40" s="47" t="s">
        <v>222</v>
      </c>
      <c r="C40" s="18" t="s">
        <v>223</v>
      </c>
      <c r="D40" s="72">
        <f>E40*12*$D$2</f>
        <v>27903.117000000006</v>
      </c>
      <c r="E40" s="29">
        <v>0.931295958827299</v>
      </c>
      <c r="F40" s="18">
        <v>5</v>
      </c>
    </row>
    <row r="41" spans="1:6" ht="15">
      <c r="A41" s="18">
        <v>4</v>
      </c>
      <c r="B41" s="47" t="s">
        <v>224</v>
      </c>
      <c r="C41" s="18" t="s">
        <v>225</v>
      </c>
      <c r="D41" s="72">
        <f>E41*12*$D$2</f>
        <v>18816.369</v>
      </c>
      <c r="E41" s="29">
        <v>0.6280161606856777</v>
      </c>
      <c r="F41" s="18">
        <v>5</v>
      </c>
    </row>
    <row r="42" spans="1:6" ht="15">
      <c r="A42" s="18"/>
      <c r="B42" s="31" t="s">
        <v>41</v>
      </c>
      <c r="C42" s="17"/>
      <c r="D42" s="71">
        <f>SUM(D38:D41)</f>
        <v>79758.943</v>
      </c>
      <c r="E42" s="167">
        <f>SUM(E38:E41)</f>
        <v>2.6620388430524407</v>
      </c>
      <c r="F42" s="34"/>
    </row>
    <row r="43" spans="1:6" ht="15">
      <c r="A43" s="24"/>
      <c r="B43" s="25"/>
      <c r="C43" s="35"/>
      <c r="D43" s="35"/>
      <c r="E43" s="35"/>
      <c r="F43" s="35"/>
    </row>
    <row r="44" spans="1:6" ht="29.25">
      <c r="A44" s="24"/>
      <c r="B44" s="25" t="s">
        <v>42</v>
      </c>
      <c r="C44" s="36">
        <f>D34+D42</f>
        <v>321339.5840457807</v>
      </c>
      <c r="D44" s="36"/>
      <c r="E44" s="36"/>
      <c r="F44" s="35"/>
    </row>
    <row r="45" spans="1:6" ht="15">
      <c r="A45" s="24"/>
      <c r="B45" s="25" t="s">
        <v>43</v>
      </c>
      <c r="C45" s="37">
        <f>E34+E42</f>
        <v>10.725042529029848</v>
      </c>
      <c r="D45" s="35"/>
      <c r="E45" s="35"/>
      <c r="F45" s="35"/>
    </row>
    <row r="46" spans="1:6" ht="15">
      <c r="A46" s="24"/>
      <c r="B46" s="25"/>
      <c r="C46" s="37"/>
      <c r="D46" s="35"/>
      <c r="E46" s="35"/>
      <c r="F46" s="35"/>
    </row>
    <row r="47" spans="1:6" ht="15">
      <c r="A47" s="2"/>
      <c r="B47" s="2"/>
      <c r="C47" s="2"/>
      <c r="D47" s="2"/>
      <c r="E47" s="2"/>
      <c r="F47" s="2"/>
    </row>
    <row r="48" spans="1:6" ht="33" customHeight="1">
      <c r="A48" s="147" t="s">
        <v>44</v>
      </c>
      <c r="B48" s="147"/>
      <c r="C48" s="147"/>
      <c r="D48" s="147"/>
      <c r="E48" s="147"/>
      <c r="F48" s="147"/>
    </row>
    <row r="49" spans="1:6" ht="15">
      <c r="A49" s="1"/>
      <c r="B49" s="1"/>
      <c r="C49" s="1"/>
      <c r="D49" s="2"/>
      <c r="E49" s="2"/>
      <c r="F49" s="2"/>
    </row>
    <row r="50" spans="1:6" ht="71.25">
      <c r="A50" s="8"/>
      <c r="B50" s="9" t="s">
        <v>2</v>
      </c>
      <c r="C50" s="9" t="s">
        <v>3</v>
      </c>
      <c r="D50" s="9" t="s">
        <v>4</v>
      </c>
      <c r="E50" s="9" t="s">
        <v>5</v>
      </c>
      <c r="F50" s="2"/>
    </row>
    <row r="51" spans="1:5" ht="30.75" customHeight="1">
      <c r="A51" s="148" t="s">
        <v>45</v>
      </c>
      <c r="B51" s="148"/>
      <c r="C51" s="148"/>
      <c r="D51" s="10">
        <f>D52+D53</f>
        <v>21249.21934876959</v>
      </c>
      <c r="E51" s="10">
        <f>E52+E53</f>
        <v>0.7092151069625651</v>
      </c>
    </row>
    <row r="52" spans="1:5" ht="30">
      <c r="A52" s="11" t="s">
        <v>7</v>
      </c>
      <c r="B52" s="38" t="s">
        <v>114</v>
      </c>
      <c r="C52" s="38" t="s">
        <v>129</v>
      </c>
      <c r="D52" s="13">
        <f>E52*12*$D$2</f>
        <v>20853.726228769592</v>
      </c>
      <c r="E52" s="39">
        <v>0.6960151069625651</v>
      </c>
    </row>
    <row r="53" spans="1:5" ht="30">
      <c r="A53" s="11" t="s">
        <v>10</v>
      </c>
      <c r="B53" s="38" t="s">
        <v>46</v>
      </c>
      <c r="C53" s="38" t="s">
        <v>90</v>
      </c>
      <c r="D53" s="13">
        <f>E53*12*$D$2</f>
        <v>395.49312000000003</v>
      </c>
      <c r="E53" s="39">
        <v>0.013200000000000002</v>
      </c>
    </row>
    <row r="54" spans="1:5" ht="30" customHeight="1">
      <c r="A54" s="148" t="s">
        <v>48</v>
      </c>
      <c r="B54" s="148"/>
      <c r="C54" s="148"/>
      <c r="D54" s="10">
        <f>D55+D56+D57</f>
        <v>10944.986209331448</v>
      </c>
      <c r="E54" s="10">
        <f>E55+E56+E57</f>
        <v>0.36530045823091717</v>
      </c>
    </row>
    <row r="55" spans="1:5" ht="48.75" customHeight="1">
      <c r="A55" s="11" t="s">
        <v>87</v>
      </c>
      <c r="B55" s="38" t="s">
        <v>85</v>
      </c>
      <c r="C55" s="38" t="s">
        <v>86</v>
      </c>
      <c r="D55" s="13">
        <f>E55*$D$2*12</f>
        <v>790.9862400000002</v>
      </c>
      <c r="E55" s="39">
        <v>0.026400000000000003</v>
      </c>
    </row>
    <row r="56" spans="1:5" ht="30">
      <c r="A56" s="11" t="s">
        <v>89</v>
      </c>
      <c r="B56" s="64" t="s">
        <v>64</v>
      </c>
      <c r="C56" s="64" t="s">
        <v>88</v>
      </c>
      <c r="D56" s="13">
        <f>E56*$D$2*12</f>
        <v>7323.621160218463</v>
      </c>
      <c r="E56" s="39">
        <v>0.24443358032342943</v>
      </c>
    </row>
    <row r="57" spans="1:5" ht="30">
      <c r="A57" s="11" t="s">
        <v>130</v>
      </c>
      <c r="B57" s="65" t="s">
        <v>54</v>
      </c>
      <c r="C57" s="8" t="s">
        <v>90</v>
      </c>
      <c r="D57" s="13">
        <f>E57*$D$2*12</f>
        <v>2830.3788091129845</v>
      </c>
      <c r="E57" s="63">
        <v>0.09446687790748773</v>
      </c>
    </row>
    <row r="58" spans="1:6" ht="15">
      <c r="A58" s="9"/>
      <c r="B58" s="22" t="s">
        <v>33</v>
      </c>
      <c r="C58" s="22"/>
      <c r="D58" s="23">
        <f>D51+D54</f>
        <v>32194.20555810104</v>
      </c>
      <c r="E58" s="10">
        <f>E51+E54</f>
        <v>1.0745155651934821</v>
      </c>
      <c r="F58" s="6"/>
    </row>
    <row r="59" spans="1:6" ht="15">
      <c r="A59" s="2"/>
      <c r="B59" s="2"/>
      <c r="C59" s="2"/>
      <c r="D59" s="2"/>
      <c r="E59" s="2"/>
      <c r="F59" s="2"/>
    </row>
    <row r="60" spans="1:6" ht="15">
      <c r="A60" s="40"/>
      <c r="B60" s="40"/>
      <c r="C60" s="40"/>
      <c r="D60" s="40"/>
      <c r="E60" s="40"/>
      <c r="F60" s="41"/>
    </row>
    <row r="61" spans="1:6" ht="105">
      <c r="A61" s="18" t="s">
        <v>34</v>
      </c>
      <c r="B61" s="18" t="s">
        <v>35</v>
      </c>
      <c r="C61" s="18" t="s">
        <v>36</v>
      </c>
      <c r="D61" s="18" t="s">
        <v>37</v>
      </c>
      <c r="E61" s="18" t="s">
        <v>107</v>
      </c>
      <c r="F61" s="18" t="s">
        <v>39</v>
      </c>
    </row>
    <row r="62" spans="1:6" ht="15">
      <c r="A62" s="18">
        <v>1</v>
      </c>
      <c r="B62" s="8" t="s">
        <v>40</v>
      </c>
      <c r="C62" s="18" t="s">
        <v>226</v>
      </c>
      <c r="D62" s="69">
        <f>E62*12*$D$2</f>
        <v>6655.011000000001</v>
      </c>
      <c r="E62" s="42">
        <v>0.22211801105414933</v>
      </c>
      <c r="F62" s="30">
        <v>2</v>
      </c>
    </row>
    <row r="63" spans="1:6" ht="15">
      <c r="A63" s="18">
        <v>2</v>
      </c>
      <c r="B63" s="47" t="s">
        <v>220</v>
      </c>
      <c r="C63" s="18" t="s">
        <v>227</v>
      </c>
      <c r="D63" s="69">
        <f>E63*12*$D$2</f>
        <v>3962.607</v>
      </c>
      <c r="E63" s="42">
        <v>0.13225618792053828</v>
      </c>
      <c r="F63" s="18">
        <v>2</v>
      </c>
    </row>
    <row r="64" spans="1:6" ht="15">
      <c r="A64" s="43"/>
      <c r="B64" s="43" t="s">
        <v>41</v>
      </c>
      <c r="C64" s="43"/>
      <c r="D64" s="44">
        <f>SUM(D62:D63)</f>
        <v>10617.618000000002</v>
      </c>
      <c r="E64" s="45">
        <f>SUM(E62:E63)</f>
        <v>0.3543741989746876</v>
      </c>
      <c r="F64" s="43"/>
    </row>
    <row r="69" spans="2:3" s="96" customFormat="1" ht="29.25">
      <c r="B69" s="119" t="s">
        <v>228</v>
      </c>
      <c r="C69" s="134">
        <f>C44</f>
        <v>321339.5840457807</v>
      </c>
    </row>
  </sheetData>
  <mergeCells count="12">
    <mergeCell ref="A31:C31"/>
    <mergeCell ref="A48:F48"/>
    <mergeCell ref="A51:C51"/>
    <mergeCell ref="A54:C54"/>
    <mergeCell ref="A18:C18"/>
    <mergeCell ref="A21:C21"/>
    <mergeCell ref="A26:C26"/>
    <mergeCell ref="A29:C29"/>
    <mergeCell ref="A1:E1"/>
    <mergeCell ref="A4:E4"/>
    <mergeCell ref="A7:C7"/>
    <mergeCell ref="A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="75" zoomScaleNormal="75" workbookViewId="0" topLeftCell="A115">
      <selection activeCell="C102" sqref="C102"/>
    </sheetView>
  </sheetViews>
  <sheetFormatPr defaultColWidth="9.00390625" defaultRowHeight="12.75"/>
  <cols>
    <col min="1" max="1" width="3.75390625" style="3" customWidth="1"/>
    <col min="2" max="2" width="42.2539062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>
      <c r="A1" s="147" t="s">
        <v>61</v>
      </c>
      <c r="B1" s="147"/>
      <c r="C1" s="147"/>
      <c r="D1" s="147"/>
      <c r="E1" s="147"/>
      <c r="F1" s="2"/>
    </row>
    <row r="2" spans="1:6" ht="44.25" customHeight="1">
      <c r="A2" s="2"/>
      <c r="B2" s="1" t="s">
        <v>62</v>
      </c>
      <c r="C2" s="4"/>
      <c r="D2" s="62">
        <v>617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" customHeight="1">
      <c r="A4" s="147" t="s">
        <v>1</v>
      </c>
      <c r="B4" s="147"/>
      <c r="C4" s="147"/>
      <c r="D4" s="147"/>
      <c r="E4" s="14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31.5" customHeight="1">
      <c r="A7" s="146" t="s">
        <v>63</v>
      </c>
      <c r="B7" s="154"/>
      <c r="C7" s="154"/>
      <c r="D7" s="10">
        <f>SUM(D8:D14)</f>
        <v>17100.2165963229</v>
      </c>
      <c r="E7" s="10">
        <v>2.3095916526638174</v>
      </c>
      <c r="F7" s="66"/>
    </row>
    <row r="8" spans="1:6" ht="30" customHeight="1">
      <c r="A8" s="11">
        <v>1</v>
      </c>
      <c r="B8" s="47" t="s">
        <v>64</v>
      </c>
      <c r="C8" s="12" t="s">
        <v>65</v>
      </c>
      <c r="D8" s="13">
        <f aca="true" t="shared" si="0" ref="D8:D14">E8*$D$2*12</f>
        <v>915.4514950386533</v>
      </c>
      <c r="E8" s="63">
        <v>0.1236428275308824</v>
      </c>
      <c r="F8" s="66"/>
    </row>
    <row r="9" spans="1:6" ht="15">
      <c r="A9" s="11">
        <v>2</v>
      </c>
      <c r="B9" s="8" t="s">
        <v>66</v>
      </c>
      <c r="C9" s="12" t="s">
        <v>65</v>
      </c>
      <c r="D9" s="13">
        <f t="shared" si="0"/>
        <v>5926.2667982822295</v>
      </c>
      <c r="E9" s="63">
        <v>0.8004142083039207</v>
      </c>
      <c r="F9" s="66"/>
    </row>
    <row r="10" spans="1:6" ht="15">
      <c r="A10" s="11">
        <v>3</v>
      </c>
      <c r="B10" s="8" t="s">
        <v>67</v>
      </c>
      <c r="C10" s="12" t="s">
        <v>68</v>
      </c>
      <c r="D10" s="13">
        <f t="shared" si="0"/>
        <v>2840.805111219352</v>
      </c>
      <c r="E10" s="63">
        <v>0.38368518519980443</v>
      </c>
      <c r="F10" s="66"/>
    </row>
    <row r="11" spans="1:6" ht="30">
      <c r="A11" s="11">
        <v>4</v>
      </c>
      <c r="B11" s="8" t="s">
        <v>69</v>
      </c>
      <c r="C11" s="15" t="s">
        <v>70</v>
      </c>
      <c r="D11" s="13">
        <f t="shared" si="0"/>
        <v>1072.5762607325605</v>
      </c>
      <c r="E11" s="13">
        <v>0.14486443283800116</v>
      </c>
      <c r="F11" s="66"/>
    </row>
    <row r="12" spans="1:6" ht="60">
      <c r="A12" s="11">
        <v>5</v>
      </c>
      <c r="B12" s="12" t="s">
        <v>71</v>
      </c>
      <c r="C12" s="12" t="s">
        <v>72</v>
      </c>
      <c r="D12" s="13">
        <f t="shared" si="0"/>
        <v>5720.406723906997</v>
      </c>
      <c r="E12" s="13">
        <v>0.7726103084693405</v>
      </c>
      <c r="F12" s="66"/>
    </row>
    <row r="13" spans="1:6" ht="15">
      <c r="A13" s="11">
        <v>6</v>
      </c>
      <c r="B13" s="15" t="s">
        <v>54</v>
      </c>
      <c r="C13" s="15" t="s">
        <v>73</v>
      </c>
      <c r="D13" s="13">
        <f t="shared" si="0"/>
        <v>141.63119494069235</v>
      </c>
      <c r="E13" s="63">
        <v>0.019129010661897938</v>
      </c>
      <c r="F13" s="66"/>
    </row>
    <row r="14" spans="1:6" ht="15">
      <c r="A14" s="11">
        <v>7</v>
      </c>
      <c r="B14" s="15" t="s">
        <v>74</v>
      </c>
      <c r="C14" s="15" t="s">
        <v>16</v>
      </c>
      <c r="D14" s="13">
        <f t="shared" si="0"/>
        <v>483.0790122024182</v>
      </c>
      <c r="E14" s="13">
        <v>0.06524567965997004</v>
      </c>
      <c r="F14" s="66"/>
    </row>
    <row r="15" spans="1:6" ht="15">
      <c r="A15" s="149" t="s">
        <v>75</v>
      </c>
      <c r="B15" s="150"/>
      <c r="C15" s="151"/>
      <c r="D15" s="10">
        <f>SUM(D16:D17)</f>
        <v>8597.487626875205</v>
      </c>
      <c r="E15" s="10">
        <v>1.1611949793186394</v>
      </c>
      <c r="F15" s="66"/>
    </row>
    <row r="16" spans="1:6" ht="15">
      <c r="A16" s="11">
        <v>8</v>
      </c>
      <c r="B16" s="8" t="s">
        <v>8</v>
      </c>
      <c r="C16" s="12" t="s">
        <v>9</v>
      </c>
      <c r="D16" s="13">
        <f>E16*$D$2*12</f>
        <v>7865.95391296908</v>
      </c>
      <c r="E16" s="14">
        <v>1.0623924787910697</v>
      </c>
      <c r="F16" s="66"/>
    </row>
    <row r="17" spans="1:6" ht="30">
      <c r="A17" s="11">
        <v>9</v>
      </c>
      <c r="B17" s="15" t="s">
        <v>11</v>
      </c>
      <c r="C17" s="15" t="s">
        <v>12</v>
      </c>
      <c r="D17" s="13">
        <f>E17*$D$2*12</f>
        <v>731.5337139061246</v>
      </c>
      <c r="E17" s="13">
        <v>0.0988025005275695</v>
      </c>
      <c r="F17" s="66"/>
    </row>
    <row r="18" spans="1:6" ht="30" customHeight="1">
      <c r="A18" s="149" t="s">
        <v>76</v>
      </c>
      <c r="B18" s="152"/>
      <c r="C18" s="153"/>
      <c r="D18" s="16">
        <f>SUM(D19:D22)</f>
        <v>10465.02312639944</v>
      </c>
      <c r="E18" s="16">
        <v>1.413428299081502</v>
      </c>
      <c r="F18" s="66"/>
    </row>
    <row r="19" spans="1:6" ht="32.25" customHeight="1">
      <c r="A19" s="11">
        <v>10</v>
      </c>
      <c r="B19" s="15" t="s">
        <v>15</v>
      </c>
      <c r="C19" s="15" t="s">
        <v>16</v>
      </c>
      <c r="D19" s="13">
        <f>E19*12*$D$2</f>
        <v>114.20035648202361</v>
      </c>
      <c r="E19" s="63">
        <v>0.01542414323095943</v>
      </c>
      <c r="F19" s="66"/>
    </row>
    <row r="20" spans="1:6" ht="30">
      <c r="A20" s="11">
        <v>11</v>
      </c>
      <c r="B20" s="15" t="s">
        <v>18</v>
      </c>
      <c r="C20" s="15" t="s">
        <v>16</v>
      </c>
      <c r="D20" s="13">
        <f>E20*12*$D$2</f>
        <v>1406.483037726914</v>
      </c>
      <c r="E20" s="63">
        <v>0.18996259288586087</v>
      </c>
      <c r="F20" s="66"/>
    </row>
    <row r="21" spans="1:6" ht="30">
      <c r="A21" s="11">
        <v>12</v>
      </c>
      <c r="B21" s="15" t="s">
        <v>77</v>
      </c>
      <c r="C21" s="15" t="s">
        <v>16</v>
      </c>
      <c r="D21" s="13">
        <f>E21*12*$D$2</f>
        <v>201.21211428873474</v>
      </c>
      <c r="E21" s="63">
        <v>0.027176136451746994</v>
      </c>
      <c r="F21" s="66"/>
    </row>
    <row r="22" spans="1:6" ht="104.25" customHeight="1">
      <c r="A22" s="11">
        <v>13</v>
      </c>
      <c r="B22" s="15" t="s">
        <v>20</v>
      </c>
      <c r="C22" s="15" t="s">
        <v>16</v>
      </c>
      <c r="D22" s="13">
        <f>E22*12*$D$2</f>
        <v>8743.127617901768</v>
      </c>
      <c r="E22" s="13">
        <v>1.1808654265129346</v>
      </c>
      <c r="F22" s="66"/>
    </row>
    <row r="23" spans="1:6" ht="15">
      <c r="A23" s="146" t="s">
        <v>78</v>
      </c>
      <c r="B23" s="154"/>
      <c r="C23" s="154"/>
      <c r="D23" s="19">
        <f>SUM(D24:D25)</f>
        <v>17872.16127521435</v>
      </c>
      <c r="E23" s="19">
        <v>2.4138521441402414</v>
      </c>
      <c r="F23" s="66"/>
    </row>
    <row r="24" spans="1:6" ht="75">
      <c r="A24" s="20">
        <v>14</v>
      </c>
      <c r="B24" s="15" t="s">
        <v>22</v>
      </c>
      <c r="C24" s="15" t="s">
        <v>16</v>
      </c>
      <c r="D24" s="13">
        <f>E24*12*$D$2</f>
        <v>3020.3460253116314</v>
      </c>
      <c r="E24" s="13">
        <v>0.4079343632241534</v>
      </c>
      <c r="F24" s="66"/>
    </row>
    <row r="25" spans="1:6" ht="105">
      <c r="A25" s="11">
        <v>15</v>
      </c>
      <c r="B25" s="15" t="s">
        <v>23</v>
      </c>
      <c r="C25" s="15" t="s">
        <v>24</v>
      </c>
      <c r="D25" s="13">
        <f>E25*12*$D$2</f>
        <v>14851.815249902716</v>
      </c>
      <c r="E25" s="14">
        <v>2.005917780916088</v>
      </c>
      <c r="F25" s="66"/>
    </row>
    <row r="26" spans="1:6" ht="15">
      <c r="A26" s="146" t="s">
        <v>79</v>
      </c>
      <c r="B26" s="146"/>
      <c r="C26" s="146"/>
      <c r="D26" s="21">
        <f>SUM(D27)</f>
        <v>3988.048680000003</v>
      </c>
      <c r="E26" s="21">
        <v>0.5386343435980555</v>
      </c>
      <c r="F26" s="66"/>
    </row>
    <row r="27" spans="1:6" ht="15">
      <c r="A27" s="11">
        <v>16</v>
      </c>
      <c r="B27" s="15" t="s">
        <v>27</v>
      </c>
      <c r="C27" s="15" t="s">
        <v>28</v>
      </c>
      <c r="D27" s="13">
        <f>E27*12*$D$2</f>
        <v>3988.048680000003</v>
      </c>
      <c r="E27" s="46">
        <v>0.5386343435980555</v>
      </c>
      <c r="F27" s="66"/>
    </row>
    <row r="28" spans="1:6" ht="15">
      <c r="A28" s="146" t="s">
        <v>80</v>
      </c>
      <c r="B28" s="146"/>
      <c r="C28" s="146"/>
      <c r="D28" s="21">
        <f>SUM(D29:D30)</f>
        <v>627.8792171335488</v>
      </c>
      <c r="E28" s="21">
        <v>0.08480270355666517</v>
      </c>
      <c r="F28" s="66"/>
    </row>
    <row r="29" spans="1:6" ht="30">
      <c r="A29" s="11">
        <v>17</v>
      </c>
      <c r="B29" s="15" t="s">
        <v>81</v>
      </c>
      <c r="C29" s="15" t="s">
        <v>12</v>
      </c>
      <c r="D29" s="13">
        <f>E29*12*$D$2</f>
        <v>533.6973340785528</v>
      </c>
      <c r="E29" s="14">
        <v>0.07208229795766516</v>
      </c>
      <c r="F29" s="66"/>
    </row>
    <row r="30" spans="1:6" ht="62.25" customHeight="1">
      <c r="A30" s="11">
        <v>18</v>
      </c>
      <c r="B30" s="15" t="s">
        <v>82</v>
      </c>
      <c r="C30" s="15" t="s">
        <v>32</v>
      </c>
      <c r="D30" s="13">
        <f>E30*12*$D$2</f>
        <v>94.181883054996</v>
      </c>
      <c r="E30" s="13">
        <v>0.012720405599000001</v>
      </c>
      <c r="F30" s="66"/>
    </row>
    <row r="31" spans="1:6" ht="15">
      <c r="A31" s="9"/>
      <c r="B31" s="22" t="s">
        <v>33</v>
      </c>
      <c r="C31" s="22"/>
      <c r="D31" s="23">
        <f>D7+D15+D18+D23+D26+D28-0.2</f>
        <v>58650.61652194545</v>
      </c>
      <c r="E31" s="10">
        <v>7.921504122358922</v>
      </c>
      <c r="F31" s="66"/>
    </row>
    <row r="32" spans="1:6" ht="6.75" customHeight="1">
      <c r="A32" s="24"/>
      <c r="B32" s="25"/>
      <c r="C32" s="26"/>
      <c r="D32" s="27"/>
      <c r="E32" s="28"/>
      <c r="F32" s="2"/>
    </row>
    <row r="33" spans="1:6" ht="6" customHeight="1">
      <c r="A33" s="40"/>
      <c r="B33" s="40"/>
      <c r="C33" s="40"/>
      <c r="D33" s="40"/>
      <c r="E33" s="40"/>
      <c r="F33" s="41"/>
    </row>
    <row r="34" spans="1:6" ht="105">
      <c r="A34" s="18" t="s">
        <v>34</v>
      </c>
      <c r="B34" s="18" t="s">
        <v>35</v>
      </c>
      <c r="C34" s="18" t="s">
        <v>36</v>
      </c>
      <c r="D34" s="18" t="s">
        <v>37</v>
      </c>
      <c r="E34" s="18" t="s">
        <v>83</v>
      </c>
      <c r="F34" s="18" t="s">
        <v>39</v>
      </c>
    </row>
    <row r="35" spans="1:6" ht="15">
      <c r="A35" s="18">
        <v>1</v>
      </c>
      <c r="B35" s="8" t="s">
        <v>40</v>
      </c>
      <c r="C35" s="18" t="s">
        <v>84</v>
      </c>
      <c r="D35" s="48">
        <f>E35*12*D2</f>
        <v>19709.448000000008</v>
      </c>
      <c r="E35" s="29">
        <v>2.662000000000001</v>
      </c>
      <c r="F35" s="30">
        <v>2</v>
      </c>
    </row>
    <row r="36" spans="1:6" ht="15">
      <c r="A36" s="18"/>
      <c r="B36" s="31" t="s">
        <v>41</v>
      </c>
      <c r="C36" s="17"/>
      <c r="D36" s="32">
        <f>SUM(D35)</f>
        <v>19709.448000000008</v>
      </c>
      <c r="E36" s="33">
        <v>2.662000000000001</v>
      </c>
      <c r="F36" s="34"/>
    </row>
    <row r="37" spans="1:6" ht="15">
      <c r="A37" s="24"/>
      <c r="B37" s="25"/>
      <c r="C37" s="35"/>
      <c r="D37" s="35"/>
      <c r="E37" s="35"/>
      <c r="F37" s="35"/>
    </row>
    <row r="38" spans="1:6" ht="29.25">
      <c r="A38" s="24"/>
      <c r="B38" s="25" t="s">
        <v>42</v>
      </c>
      <c r="C38" s="36">
        <f>D31+D36</f>
        <v>78360.06452194546</v>
      </c>
      <c r="D38" s="36"/>
      <c r="E38" s="36"/>
      <c r="F38" s="35"/>
    </row>
    <row r="39" spans="1:6" ht="15">
      <c r="A39" s="24"/>
      <c r="B39" s="25" t="s">
        <v>43</v>
      </c>
      <c r="C39" s="37">
        <f>E31+E36</f>
        <v>10.583504122358923</v>
      </c>
      <c r="D39" s="35"/>
      <c r="E39" s="35"/>
      <c r="F39" s="35"/>
    </row>
    <row r="40" spans="1:6" ht="15">
      <c r="A40" s="24"/>
      <c r="B40" s="25"/>
      <c r="C40" s="37"/>
      <c r="D40" s="35"/>
      <c r="E40" s="35"/>
      <c r="F40" s="35"/>
    </row>
    <row r="41" spans="1:6" ht="7.5" customHeight="1">
      <c r="A41" s="2"/>
      <c r="B41" s="2"/>
      <c r="C41" s="2"/>
      <c r="D41" s="2"/>
      <c r="E41" s="2"/>
      <c r="F41" s="2"/>
    </row>
    <row r="42" spans="1:6" ht="33" customHeight="1">
      <c r="A42" s="147" t="s">
        <v>44</v>
      </c>
      <c r="B42" s="147"/>
      <c r="C42" s="147"/>
      <c r="D42" s="147"/>
      <c r="E42" s="147"/>
      <c r="F42" s="147"/>
    </row>
    <row r="43" spans="1:6" ht="6" customHeight="1">
      <c r="A43" s="1"/>
      <c r="B43" s="1"/>
      <c r="C43" s="1"/>
      <c r="D43" s="2"/>
      <c r="E43" s="2"/>
      <c r="F43" s="2"/>
    </row>
    <row r="44" spans="1:6" ht="79.5" customHeight="1">
      <c r="A44" s="8"/>
      <c r="B44" s="9" t="s">
        <v>2</v>
      </c>
      <c r="C44" s="9" t="s">
        <v>3</v>
      </c>
      <c r="D44" s="9" t="s">
        <v>4</v>
      </c>
      <c r="E44" s="9" t="s">
        <v>5</v>
      </c>
      <c r="F44" s="2"/>
    </row>
    <row r="45" spans="1:5" ht="30" customHeight="1">
      <c r="A45" s="148" t="s">
        <v>45</v>
      </c>
      <c r="B45" s="148"/>
      <c r="C45" s="148"/>
      <c r="D45" s="10">
        <f>D46</f>
        <v>97.73280000000001</v>
      </c>
      <c r="E45" s="10">
        <v>0.013200000000000002</v>
      </c>
    </row>
    <row r="46" spans="1:5" ht="30">
      <c r="A46" s="11" t="s">
        <v>7</v>
      </c>
      <c r="B46" s="38" t="s">
        <v>46</v>
      </c>
      <c r="C46" s="38" t="s">
        <v>47</v>
      </c>
      <c r="D46" s="13">
        <f>E46*$D$2*12</f>
        <v>97.73280000000001</v>
      </c>
      <c r="E46" s="39">
        <v>0.013200000000000002</v>
      </c>
    </row>
    <row r="47" spans="1:5" ht="30" customHeight="1">
      <c r="A47" s="148" t="s">
        <v>48</v>
      </c>
      <c r="B47" s="148"/>
      <c r="C47" s="148"/>
      <c r="D47" s="10">
        <f>D48+D49+D50</f>
        <v>2540.74681557291</v>
      </c>
      <c r="E47" s="10">
        <f>E48+E49+E50</f>
        <v>0.3431586730919652</v>
      </c>
    </row>
    <row r="48" spans="1:5" ht="48" customHeight="1">
      <c r="A48" s="11" t="s">
        <v>10</v>
      </c>
      <c r="B48" s="38" t="s">
        <v>85</v>
      </c>
      <c r="C48" s="38" t="s">
        <v>86</v>
      </c>
      <c r="D48" s="13">
        <f>E48*$D$2*12</f>
        <v>195.4656</v>
      </c>
      <c r="E48" s="39">
        <v>0.0264</v>
      </c>
    </row>
    <row r="49" spans="1:6" ht="30">
      <c r="A49" s="11" t="s">
        <v>87</v>
      </c>
      <c r="B49" s="64" t="s">
        <v>64</v>
      </c>
      <c r="C49" s="64" t="s">
        <v>88</v>
      </c>
      <c r="D49" s="13">
        <f>E49*$D$2*12</f>
        <v>2288.628737596633</v>
      </c>
      <c r="E49" s="39">
        <v>0.309107068827206</v>
      </c>
      <c r="F49" s="68"/>
    </row>
    <row r="50" spans="1:5" ht="30">
      <c r="A50" s="11" t="s">
        <v>89</v>
      </c>
      <c r="B50" s="65" t="s">
        <v>54</v>
      </c>
      <c r="C50" s="8" t="s">
        <v>90</v>
      </c>
      <c r="D50" s="13">
        <f>E50*$D$2*12</f>
        <v>56.65247797627693</v>
      </c>
      <c r="E50" s="63">
        <v>0.007651604264759175</v>
      </c>
    </row>
    <row r="51" spans="1:6" ht="15">
      <c r="A51" s="9"/>
      <c r="B51" s="22" t="s">
        <v>33</v>
      </c>
      <c r="C51" s="22"/>
      <c r="D51" s="23">
        <f>D45+D47</f>
        <v>2638.47961557291</v>
      </c>
      <c r="E51" s="10">
        <f>E45+E47</f>
        <v>0.3563586730919652</v>
      </c>
      <c r="F51" s="6"/>
    </row>
    <row r="52" spans="1:6" ht="6.75" customHeight="1">
      <c r="A52" s="40"/>
      <c r="B52" s="40"/>
      <c r="C52" s="40"/>
      <c r="D52" s="40"/>
      <c r="E52" s="40"/>
      <c r="F52" s="41"/>
    </row>
    <row r="53" spans="1:6" ht="105">
      <c r="A53" s="18" t="s">
        <v>34</v>
      </c>
      <c r="B53" s="18" t="s">
        <v>35</v>
      </c>
      <c r="C53" s="18" t="s">
        <v>36</v>
      </c>
      <c r="D53" s="18" t="s">
        <v>37</v>
      </c>
      <c r="E53" s="18" t="s">
        <v>91</v>
      </c>
      <c r="F53" s="18" t="s">
        <v>39</v>
      </c>
    </row>
    <row r="54" spans="1:6" ht="15">
      <c r="A54" s="18">
        <v>1</v>
      </c>
      <c r="B54" s="8" t="s">
        <v>40</v>
      </c>
      <c r="C54" s="18" t="s">
        <v>92</v>
      </c>
      <c r="D54" s="69">
        <f>E54*12*D2</f>
        <v>1997.578</v>
      </c>
      <c r="E54" s="42">
        <v>0.26979713668287414</v>
      </c>
      <c r="F54" s="30">
        <v>2</v>
      </c>
    </row>
    <row r="55" spans="1:6" ht="15">
      <c r="A55" s="43"/>
      <c r="B55" s="43" t="s">
        <v>41</v>
      </c>
      <c r="C55" s="43"/>
      <c r="D55" s="44">
        <f>D54</f>
        <v>1997.578</v>
      </c>
      <c r="E55" s="45">
        <v>0.269797136682874</v>
      </c>
      <c r="F55" s="43"/>
    </row>
    <row r="58" spans="1:6" ht="15">
      <c r="A58" s="2"/>
      <c r="B58" s="1" t="s">
        <v>93</v>
      </c>
      <c r="C58" s="4"/>
      <c r="D58" s="5">
        <v>608.6</v>
      </c>
      <c r="E58" s="6" t="s">
        <v>0</v>
      </c>
      <c r="F58" s="2"/>
    </row>
    <row r="59" spans="1:6" ht="15">
      <c r="A59" s="2"/>
      <c r="B59" s="7"/>
      <c r="C59" s="2"/>
      <c r="D59" s="2"/>
      <c r="E59" s="2"/>
      <c r="F59" s="2"/>
    </row>
    <row r="60" spans="1:6" ht="30.75" customHeight="1">
      <c r="A60" s="147" t="s">
        <v>1</v>
      </c>
      <c r="B60" s="147"/>
      <c r="C60" s="147"/>
      <c r="D60" s="147"/>
      <c r="E60" s="147"/>
      <c r="F60" s="2"/>
    </row>
    <row r="61" spans="1:6" ht="15">
      <c r="A61" s="1"/>
      <c r="B61" s="1"/>
      <c r="C61" s="1"/>
      <c r="D61" s="1"/>
      <c r="E61" s="1"/>
      <c r="F61" s="2"/>
    </row>
    <row r="62" spans="1:6" ht="79.5" customHeight="1">
      <c r="A62" s="8"/>
      <c r="B62" s="9" t="s">
        <v>2</v>
      </c>
      <c r="C62" s="9" t="s">
        <v>3</v>
      </c>
      <c r="D62" s="9" t="s">
        <v>4</v>
      </c>
      <c r="E62" s="9" t="s">
        <v>5</v>
      </c>
      <c r="F62" s="2"/>
    </row>
    <row r="63" spans="1:6" ht="30" customHeight="1">
      <c r="A63" s="146" t="s">
        <v>63</v>
      </c>
      <c r="B63" s="154"/>
      <c r="C63" s="154"/>
      <c r="D63" s="10">
        <f>SUM(D64:D70)</f>
        <v>16775.95009805682</v>
      </c>
      <c r="E63" s="10">
        <v>2.29706842179549</v>
      </c>
      <c r="F63" s="66"/>
    </row>
    <row r="64" spans="1:6" ht="27.75" customHeight="1">
      <c r="A64" s="11">
        <v>1</v>
      </c>
      <c r="B64" s="8" t="s">
        <v>64</v>
      </c>
      <c r="C64" s="12" t="s">
        <v>65</v>
      </c>
      <c r="D64" s="13">
        <f aca="true" t="shared" si="1" ref="D64:D70">E64*$D$58*12</f>
        <v>679.6311899166968</v>
      </c>
      <c r="E64" s="63">
        <v>0.09305936985385815</v>
      </c>
      <c r="F64" s="66"/>
    </row>
    <row r="65" spans="1:6" ht="15">
      <c r="A65" s="11">
        <v>2</v>
      </c>
      <c r="B65" s="8" t="s">
        <v>66</v>
      </c>
      <c r="C65" s="12" t="s">
        <v>65</v>
      </c>
      <c r="D65" s="13">
        <f t="shared" si="1"/>
        <v>5878.856663895967</v>
      </c>
      <c r="E65" s="63">
        <v>0.8049699671234483</v>
      </c>
      <c r="F65" s="66"/>
    </row>
    <row r="66" spans="1:6" ht="15">
      <c r="A66" s="11">
        <v>3</v>
      </c>
      <c r="B66" s="8" t="s">
        <v>67</v>
      </c>
      <c r="C66" s="12" t="s">
        <v>68</v>
      </c>
      <c r="D66" s="13">
        <f t="shared" si="1"/>
        <v>2525.160098861649</v>
      </c>
      <c r="E66" s="63">
        <v>0.3457607759422786</v>
      </c>
      <c r="F66" s="66"/>
    </row>
    <row r="67" spans="1:6" ht="30">
      <c r="A67" s="11">
        <v>4</v>
      </c>
      <c r="B67" s="8" t="s">
        <v>69</v>
      </c>
      <c r="C67" s="15" t="s">
        <v>70</v>
      </c>
      <c r="D67" s="13">
        <f t="shared" si="1"/>
        <v>868.8466916548681</v>
      </c>
      <c r="E67" s="13">
        <v>0.11896794441544366</v>
      </c>
      <c r="F67" s="66"/>
    </row>
    <row r="68" spans="1:6" ht="60">
      <c r="A68" s="11">
        <v>5</v>
      </c>
      <c r="B68" s="12" t="s">
        <v>71</v>
      </c>
      <c r="C68" s="12" t="s">
        <v>72</v>
      </c>
      <c r="D68" s="13">
        <f t="shared" si="1"/>
        <v>4633.849022159293</v>
      </c>
      <c r="E68" s="13">
        <v>0.6344957035490323</v>
      </c>
      <c r="F68" s="66"/>
    </row>
    <row r="69" spans="1:6" ht="15">
      <c r="A69" s="11">
        <v>6</v>
      </c>
      <c r="B69" s="15" t="s">
        <v>54</v>
      </c>
      <c r="C69" s="15" t="s">
        <v>73</v>
      </c>
      <c r="D69" s="13">
        <f t="shared" si="1"/>
        <v>1641.7266250082048</v>
      </c>
      <c r="E69" s="63">
        <v>0.22479551771938394</v>
      </c>
      <c r="F69" s="66"/>
    </row>
    <row r="70" spans="1:6" ht="15">
      <c r="A70" s="11">
        <v>7</v>
      </c>
      <c r="B70" s="15" t="s">
        <v>74</v>
      </c>
      <c r="C70" s="15" t="s">
        <v>16</v>
      </c>
      <c r="D70" s="13">
        <f t="shared" si="1"/>
        <v>547.879806560141</v>
      </c>
      <c r="E70" s="13">
        <v>0.07501914319204471</v>
      </c>
      <c r="F70" s="66"/>
    </row>
    <row r="71" spans="1:6" ht="15">
      <c r="A71" s="149" t="s">
        <v>75</v>
      </c>
      <c r="B71" s="150"/>
      <c r="C71" s="151"/>
      <c r="D71" s="10">
        <f>SUM(D72:D73)</f>
        <v>7522.8016735158</v>
      </c>
      <c r="E71" s="10">
        <v>1.0300692399928524</v>
      </c>
      <c r="F71" s="66"/>
    </row>
    <row r="72" spans="1:6" ht="15">
      <c r="A72" s="11">
        <v>8</v>
      </c>
      <c r="B72" s="8" t="s">
        <v>8</v>
      </c>
      <c r="C72" s="12" t="s">
        <v>9</v>
      </c>
      <c r="D72" s="13">
        <f>E72*$D$58*12</f>
        <v>6882.709673847941</v>
      </c>
      <c r="E72" s="14">
        <v>0.9424238243301487</v>
      </c>
      <c r="F72" s="66"/>
    </row>
    <row r="73" spans="1:6" ht="30">
      <c r="A73" s="11">
        <v>9</v>
      </c>
      <c r="B73" s="15" t="s">
        <v>11</v>
      </c>
      <c r="C73" s="15" t="s">
        <v>12</v>
      </c>
      <c r="D73" s="13">
        <f>E73*$D$58*12</f>
        <v>640.0919996678584</v>
      </c>
      <c r="E73" s="13">
        <v>0.0876454156627038</v>
      </c>
      <c r="F73" s="66"/>
    </row>
    <row r="74" spans="1:6" ht="30" customHeight="1">
      <c r="A74" s="149" t="s">
        <v>76</v>
      </c>
      <c r="B74" s="152"/>
      <c r="C74" s="153"/>
      <c r="D74" s="16">
        <f>SUM(D75:D78)</f>
        <v>10271.246963335747</v>
      </c>
      <c r="E74" s="16">
        <v>1.4064036262646162</v>
      </c>
      <c r="F74" s="66"/>
    </row>
    <row r="75" spans="1:6" ht="30.75" customHeight="1">
      <c r="A75" s="11">
        <v>10</v>
      </c>
      <c r="B75" s="15" t="s">
        <v>15</v>
      </c>
      <c r="C75" s="15" t="s">
        <v>16</v>
      </c>
      <c r="D75" s="13">
        <f>E75*$D$58*12</f>
        <v>114.20035648202324</v>
      </c>
      <c r="E75" s="63">
        <v>0.015637029861159935</v>
      </c>
      <c r="F75" s="66"/>
    </row>
    <row r="76" spans="1:6" ht="30">
      <c r="A76" s="11">
        <v>11</v>
      </c>
      <c r="B76" s="15" t="s">
        <v>18</v>
      </c>
      <c r="C76" s="15" t="s">
        <v>16</v>
      </c>
      <c r="D76" s="13">
        <f>E76*$D$58*12</f>
        <v>1387.0771622628051</v>
      </c>
      <c r="E76" s="63">
        <v>0.18992731436395074</v>
      </c>
      <c r="F76" s="66"/>
    </row>
    <row r="77" spans="1:6" ht="30">
      <c r="A77" s="11">
        <v>12</v>
      </c>
      <c r="B77" s="15" t="s">
        <v>77</v>
      </c>
      <c r="C77" s="15" t="s">
        <v>16</v>
      </c>
      <c r="D77" s="13">
        <f>E77*$D$58*12</f>
        <v>201.21211428873468</v>
      </c>
      <c r="E77" s="63">
        <v>0.02755122607743656</v>
      </c>
      <c r="F77" s="66"/>
    </row>
    <row r="78" spans="1:6" ht="105">
      <c r="A78" s="11">
        <v>13</v>
      </c>
      <c r="B78" s="15" t="s">
        <v>20</v>
      </c>
      <c r="C78" s="15" t="s">
        <v>16</v>
      </c>
      <c r="D78" s="13">
        <f>E78*$D$58*12</f>
        <v>8568.757330302184</v>
      </c>
      <c r="E78" s="13">
        <v>1.173288055962069</v>
      </c>
      <c r="F78" s="66"/>
    </row>
    <row r="79" spans="1:6" ht="15">
      <c r="A79" s="146" t="s">
        <v>78</v>
      </c>
      <c r="B79" s="154"/>
      <c r="C79" s="154"/>
      <c r="D79" s="19">
        <f>SUM(D80:D81)</f>
        <v>17367.901955928828</v>
      </c>
      <c r="E79" s="19">
        <v>2.378122186976781</v>
      </c>
      <c r="F79" s="66"/>
    </row>
    <row r="80" spans="1:6" ht="75">
      <c r="A80" s="20">
        <v>14</v>
      </c>
      <c r="B80" s="15" t="s">
        <v>22</v>
      </c>
      <c r="C80" s="15" t="s">
        <v>16</v>
      </c>
      <c r="D80" s="13">
        <f>E80*$D$58*12</f>
        <v>2954.567999059981</v>
      </c>
      <c r="E80" s="13">
        <v>0.40455800184302515</v>
      </c>
      <c r="F80" s="66"/>
    </row>
    <row r="81" spans="1:6" ht="105">
      <c r="A81" s="11">
        <v>15</v>
      </c>
      <c r="B81" s="15" t="s">
        <v>23</v>
      </c>
      <c r="C81" s="15" t="s">
        <v>24</v>
      </c>
      <c r="D81" s="13">
        <f>E81*$D$58*12</f>
        <v>14413.333956868846</v>
      </c>
      <c r="E81" s="14">
        <v>1.9735641851337558</v>
      </c>
      <c r="F81" s="66"/>
    </row>
    <row r="82" spans="1:6" ht="15">
      <c r="A82" s="146" t="s">
        <v>79</v>
      </c>
      <c r="B82" s="146"/>
      <c r="C82" s="146"/>
      <c r="D82" s="21">
        <f>SUM(D83)</f>
        <v>3890.7792000000054</v>
      </c>
      <c r="E82" s="21">
        <v>0.5327499178442334</v>
      </c>
      <c r="F82" s="66"/>
    </row>
    <row r="83" spans="1:6" ht="15">
      <c r="A83" s="11">
        <v>16</v>
      </c>
      <c r="B83" s="15" t="s">
        <v>27</v>
      </c>
      <c r="C83" s="15" t="s">
        <v>28</v>
      </c>
      <c r="D83" s="13">
        <f>E83*$D$58*12</f>
        <v>3890.7792000000054</v>
      </c>
      <c r="E83" s="46">
        <v>0.5327499178442334</v>
      </c>
      <c r="F83" s="66"/>
    </row>
    <row r="84" spans="1:6" ht="15">
      <c r="A84" s="146" t="s">
        <v>80</v>
      </c>
      <c r="B84" s="146"/>
      <c r="C84" s="146"/>
      <c r="D84" s="21">
        <f>SUM(D85:D86)</f>
        <v>598.7525620490132</v>
      </c>
      <c r="E84" s="21">
        <v>0.0820881890390903</v>
      </c>
      <c r="F84" s="66"/>
    </row>
    <row r="85" spans="1:6" ht="30">
      <c r="A85" s="11">
        <v>17</v>
      </c>
      <c r="B85" s="15" t="s">
        <v>81</v>
      </c>
      <c r="C85" s="15" t="s">
        <v>12</v>
      </c>
      <c r="D85" s="13">
        <f>E85*$D$58*12</f>
        <v>509.5804900490132</v>
      </c>
      <c r="E85" s="14">
        <v>0.06977496029809031</v>
      </c>
      <c r="F85" s="66"/>
    </row>
    <row r="86" spans="1:6" ht="45">
      <c r="A86" s="11">
        <v>18</v>
      </c>
      <c r="B86" s="15" t="s">
        <v>82</v>
      </c>
      <c r="C86" s="15" t="s">
        <v>32</v>
      </c>
      <c r="D86" s="13">
        <f>E86*$D$58*12</f>
        <v>89.17207200000001</v>
      </c>
      <c r="E86" s="13">
        <v>0.012210000000000002</v>
      </c>
      <c r="F86" s="66"/>
    </row>
    <row r="87" spans="1:6" ht="15">
      <c r="A87" s="9"/>
      <c r="B87" s="22" t="s">
        <v>33</v>
      </c>
      <c r="C87" s="22"/>
      <c r="D87" s="23">
        <f>D63+D71+D74+D79+D82+D84</f>
        <v>56427.43245288621</v>
      </c>
      <c r="E87" s="10">
        <v>7.726501581913062</v>
      </c>
      <c r="F87" s="66"/>
    </row>
    <row r="88" spans="1:6" ht="6" customHeight="1">
      <c r="A88" s="24"/>
      <c r="B88" s="25"/>
      <c r="C88" s="26"/>
      <c r="D88" s="27"/>
      <c r="E88" s="28"/>
      <c r="F88" s="2"/>
    </row>
    <row r="89" spans="1:6" ht="6.75" customHeight="1">
      <c r="A89" s="40"/>
      <c r="B89" s="40"/>
      <c r="C89" s="40"/>
      <c r="D89" s="40"/>
      <c r="E89" s="40"/>
      <c r="F89" s="41"/>
    </row>
    <row r="90" spans="1:6" ht="105">
      <c r="A90" s="18" t="s">
        <v>34</v>
      </c>
      <c r="B90" s="18" t="s">
        <v>35</v>
      </c>
      <c r="C90" s="18" t="s">
        <v>36</v>
      </c>
      <c r="D90" s="18" t="s">
        <v>37</v>
      </c>
      <c r="E90" s="18" t="s">
        <v>83</v>
      </c>
      <c r="F90" s="18" t="s">
        <v>39</v>
      </c>
    </row>
    <row r="91" spans="1:6" ht="15">
      <c r="A91" s="18">
        <v>1</v>
      </c>
      <c r="B91" s="8" t="s">
        <v>40</v>
      </c>
      <c r="C91" s="18" t="s">
        <v>94</v>
      </c>
      <c r="D91" s="48">
        <f>E91*12*D58</f>
        <v>19440.586</v>
      </c>
      <c r="E91" s="29">
        <v>2.661927100449118</v>
      </c>
      <c r="F91" s="30">
        <v>2</v>
      </c>
    </row>
    <row r="92" spans="1:6" ht="15">
      <c r="A92" s="18"/>
      <c r="B92" s="31" t="s">
        <v>41</v>
      </c>
      <c r="C92" s="17"/>
      <c r="D92" s="32">
        <f>SUM(D91)</f>
        <v>19440.586</v>
      </c>
      <c r="E92" s="33">
        <v>2.661927100449118</v>
      </c>
      <c r="F92" s="34"/>
    </row>
    <row r="93" spans="1:6" ht="12" customHeight="1">
      <c r="A93" s="24"/>
      <c r="B93" s="25"/>
      <c r="C93" s="35"/>
      <c r="D93" s="35"/>
      <c r="E93" s="35"/>
      <c r="F93" s="35"/>
    </row>
    <row r="94" spans="1:6" ht="29.25">
      <c r="A94" s="24"/>
      <c r="B94" s="25" t="s">
        <v>42</v>
      </c>
      <c r="C94" s="36">
        <f>D87+D92</f>
        <v>75868.01845288622</v>
      </c>
      <c r="D94" s="36"/>
      <c r="E94" s="36"/>
      <c r="F94" s="35"/>
    </row>
    <row r="95" spans="1:6" ht="15">
      <c r="A95" s="24"/>
      <c r="B95" s="25" t="s">
        <v>43</v>
      </c>
      <c r="C95" s="37">
        <f>E87+E92</f>
        <v>10.388428682362179</v>
      </c>
      <c r="D95" s="35"/>
      <c r="E95" s="35"/>
      <c r="F95" s="35"/>
    </row>
    <row r="96" spans="1:6" ht="10.5" customHeight="1">
      <c r="A96" s="24"/>
      <c r="B96" s="25"/>
      <c r="C96" s="37"/>
      <c r="D96" s="35"/>
      <c r="E96" s="35"/>
      <c r="F96" s="35"/>
    </row>
    <row r="97" spans="1:6" ht="9" customHeight="1">
      <c r="A97" s="2"/>
      <c r="B97" s="2"/>
      <c r="C97" s="2"/>
      <c r="D97" s="2"/>
      <c r="E97" s="2"/>
      <c r="F97" s="2"/>
    </row>
    <row r="98" spans="1:6" ht="31.5" customHeight="1">
      <c r="A98" s="147" t="s">
        <v>44</v>
      </c>
      <c r="B98" s="147"/>
      <c r="C98" s="147"/>
      <c r="D98" s="147"/>
      <c r="E98" s="147"/>
      <c r="F98" s="147"/>
    </row>
    <row r="99" spans="1:6" ht="9" customHeight="1">
      <c r="A99" s="1"/>
      <c r="B99" s="1"/>
      <c r="C99" s="1"/>
      <c r="D99" s="2"/>
      <c r="E99" s="2"/>
      <c r="F99" s="2"/>
    </row>
    <row r="100" spans="1:6" ht="79.5" customHeight="1">
      <c r="A100" s="8"/>
      <c r="B100" s="9" t="s">
        <v>2</v>
      </c>
      <c r="C100" s="9" t="s">
        <v>3</v>
      </c>
      <c r="D100" s="9" t="s">
        <v>4</v>
      </c>
      <c r="E100" s="9" t="s">
        <v>5</v>
      </c>
      <c r="F100" s="2"/>
    </row>
    <row r="101" spans="1:5" ht="30" customHeight="1">
      <c r="A101" s="148" t="s">
        <v>45</v>
      </c>
      <c r="B101" s="148"/>
      <c r="C101" s="148"/>
      <c r="D101" s="10">
        <f>D102</f>
        <v>96.40224</v>
      </c>
      <c r="E101" s="10">
        <v>0.013200000000000002</v>
      </c>
    </row>
    <row r="102" spans="1:5" ht="30">
      <c r="A102" s="11" t="s">
        <v>7</v>
      </c>
      <c r="B102" s="38" t="s">
        <v>46</v>
      </c>
      <c r="C102" s="38" t="s">
        <v>47</v>
      </c>
      <c r="D102" s="13">
        <f>E102*$D$58*12</f>
        <v>96.40224</v>
      </c>
      <c r="E102" s="39">
        <v>0.013200000000000002</v>
      </c>
    </row>
    <row r="103" spans="1:5" ht="30" customHeight="1">
      <c r="A103" s="148" t="s">
        <v>48</v>
      </c>
      <c r="B103" s="148"/>
      <c r="C103" s="148"/>
      <c r="D103" s="10">
        <f>D104+D105+D106</f>
        <v>2548.573104795024</v>
      </c>
      <c r="E103" s="10">
        <f>E104+E105+E106</f>
        <v>0.34896663172239895</v>
      </c>
    </row>
    <row r="104" spans="1:5" ht="44.25" customHeight="1">
      <c r="A104" s="11" t="s">
        <v>10</v>
      </c>
      <c r="B104" s="38" t="s">
        <v>85</v>
      </c>
      <c r="C104" s="38" t="s">
        <v>86</v>
      </c>
      <c r="D104" s="13">
        <f>E104*$D$58*12</f>
        <v>192.80448</v>
      </c>
      <c r="E104" s="39">
        <v>0.026400000000000003</v>
      </c>
    </row>
    <row r="105" spans="1:5" ht="30">
      <c r="A105" s="11" t="s">
        <v>87</v>
      </c>
      <c r="B105" s="64" t="s">
        <v>64</v>
      </c>
      <c r="C105" s="64" t="s">
        <v>88</v>
      </c>
      <c r="D105" s="13">
        <f>E105*$D$58*12</f>
        <v>1699.0779747917422</v>
      </c>
      <c r="E105" s="39">
        <v>0.23264842463464538</v>
      </c>
    </row>
    <row r="106" spans="1:5" ht="30">
      <c r="A106" s="11" t="s">
        <v>89</v>
      </c>
      <c r="B106" s="65" t="s">
        <v>54</v>
      </c>
      <c r="C106" s="8" t="s">
        <v>90</v>
      </c>
      <c r="D106" s="13">
        <f>E106*$D$58*12</f>
        <v>656.6906500032819</v>
      </c>
      <c r="E106" s="63">
        <v>0.08991820708775358</v>
      </c>
    </row>
    <row r="107" spans="1:6" ht="15">
      <c r="A107" s="9"/>
      <c r="B107" s="22" t="s">
        <v>33</v>
      </c>
      <c r="C107" s="22"/>
      <c r="D107" s="23">
        <f>D101+D103</f>
        <v>2644.975344795024</v>
      </c>
      <c r="E107" s="10">
        <f>E101+E103</f>
        <v>0.36216663172239894</v>
      </c>
      <c r="F107" s="6"/>
    </row>
    <row r="108" spans="1:6" ht="6.75" customHeight="1">
      <c r="A108" s="2"/>
      <c r="B108" s="2"/>
      <c r="C108" s="2"/>
      <c r="D108" s="2"/>
      <c r="E108" s="2"/>
      <c r="F108" s="2"/>
    </row>
    <row r="109" spans="1:6" ht="6.75" customHeight="1">
      <c r="A109" s="40"/>
      <c r="B109" s="40"/>
      <c r="C109" s="40"/>
      <c r="D109" s="40"/>
      <c r="E109" s="40"/>
      <c r="F109" s="41"/>
    </row>
    <row r="110" spans="1:6" ht="105">
      <c r="A110" s="18" t="s">
        <v>34</v>
      </c>
      <c r="B110" s="18" t="s">
        <v>35</v>
      </c>
      <c r="C110" s="18" t="s">
        <v>36</v>
      </c>
      <c r="D110" s="18" t="s">
        <v>37</v>
      </c>
      <c r="E110" s="18" t="s">
        <v>95</v>
      </c>
      <c r="F110" s="18" t="s">
        <v>39</v>
      </c>
    </row>
    <row r="111" spans="1:6" ht="15">
      <c r="A111" s="18">
        <v>1</v>
      </c>
      <c r="B111" s="8" t="s">
        <v>40</v>
      </c>
      <c r="C111" s="18" t="s">
        <v>92</v>
      </c>
      <c r="D111" s="69">
        <f>E111*12*D58</f>
        <v>1997.325</v>
      </c>
      <c r="E111" s="42">
        <v>0.2734862799868551</v>
      </c>
      <c r="F111" s="30">
        <v>2</v>
      </c>
    </row>
    <row r="112" spans="1:6" ht="15">
      <c r="A112" s="43"/>
      <c r="B112" s="43" t="s">
        <v>41</v>
      </c>
      <c r="C112" s="43"/>
      <c r="D112" s="44">
        <f>D111</f>
        <v>1997.325</v>
      </c>
      <c r="E112" s="45">
        <v>0.2734862799868551</v>
      </c>
      <c r="F112" s="43"/>
    </row>
    <row r="113" ht="10.5" customHeight="1"/>
    <row r="114" spans="1:6" ht="29.25">
      <c r="A114" s="2"/>
      <c r="B114" s="25" t="s">
        <v>96</v>
      </c>
      <c r="C114" s="36">
        <f>C38+C94</f>
        <v>154228.0829748317</v>
      </c>
      <c r="D114" s="2"/>
      <c r="E114" s="2"/>
      <c r="F114" s="2"/>
    </row>
  </sheetData>
  <mergeCells count="21">
    <mergeCell ref="A1:E1"/>
    <mergeCell ref="A4:E4"/>
    <mergeCell ref="A7:C7"/>
    <mergeCell ref="A15:C15"/>
    <mergeCell ref="A18:C18"/>
    <mergeCell ref="A23:C23"/>
    <mergeCell ref="A26:C26"/>
    <mergeCell ref="A28:C28"/>
    <mergeCell ref="A42:F42"/>
    <mergeCell ref="A45:C45"/>
    <mergeCell ref="A47:C47"/>
    <mergeCell ref="A60:E60"/>
    <mergeCell ref="A63:C63"/>
    <mergeCell ref="A71:C71"/>
    <mergeCell ref="A74:C74"/>
    <mergeCell ref="A79:C79"/>
    <mergeCell ref="A103:C103"/>
    <mergeCell ref="A82:C82"/>
    <mergeCell ref="A84:C84"/>
    <mergeCell ref="A98:F98"/>
    <mergeCell ref="A101:C10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="75" zoomScaleNormal="75" workbookViewId="0" topLeftCell="A1">
      <selection activeCell="B77" sqref="B7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00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>
      <c r="A1" s="147" t="s">
        <v>133</v>
      </c>
      <c r="B1" s="147"/>
      <c r="C1" s="147"/>
      <c r="D1" s="147"/>
      <c r="E1" s="147"/>
      <c r="F1" s="2"/>
    </row>
    <row r="2" spans="1:6" ht="30" customHeight="1">
      <c r="A2" s="2"/>
      <c r="B2" s="1" t="s">
        <v>134</v>
      </c>
      <c r="C2" s="4"/>
      <c r="D2" s="5">
        <v>53.8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47" t="s">
        <v>1</v>
      </c>
      <c r="B4" s="147"/>
      <c r="C4" s="147"/>
      <c r="D4" s="147"/>
      <c r="E4" s="14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">
      <c r="A7" s="149" t="s">
        <v>49</v>
      </c>
      <c r="B7" s="150"/>
      <c r="C7" s="151"/>
      <c r="D7" s="10">
        <f>SUM(D8:D9)</f>
        <v>358.2286511197998</v>
      </c>
      <c r="E7" s="10">
        <v>0.5548770928125772</v>
      </c>
      <c r="F7" s="67"/>
    </row>
    <row r="8" spans="1:6" ht="15">
      <c r="A8" s="11">
        <v>1</v>
      </c>
      <c r="B8" s="8" t="s">
        <v>8</v>
      </c>
      <c r="C8" s="12" t="s">
        <v>9</v>
      </c>
      <c r="D8" s="13">
        <f>E8*$D$2*12</f>
        <v>327.74807970704467</v>
      </c>
      <c r="E8" s="14">
        <v>0.5076643118138858</v>
      </c>
      <c r="F8" s="67"/>
    </row>
    <row r="9" spans="1:6" ht="30">
      <c r="A9" s="11">
        <v>2</v>
      </c>
      <c r="B9" s="15" t="s">
        <v>11</v>
      </c>
      <c r="C9" s="15" t="s">
        <v>12</v>
      </c>
      <c r="D9" s="13">
        <f>E9*$D$2*12</f>
        <v>30.480571412755154</v>
      </c>
      <c r="E9" s="13">
        <v>0.04721278099869138</v>
      </c>
      <c r="F9" s="67"/>
    </row>
    <row r="10" spans="1:6" ht="30.75" customHeight="1">
      <c r="A10" s="149" t="s">
        <v>13</v>
      </c>
      <c r="B10" s="152"/>
      <c r="C10" s="153"/>
      <c r="D10" s="16">
        <f>SUM(D11:D11)</f>
        <v>45.61990969742349</v>
      </c>
      <c r="E10" s="16">
        <v>0.07066280932066836</v>
      </c>
      <c r="F10" s="67"/>
    </row>
    <row r="11" spans="1:6" ht="60">
      <c r="A11" s="11">
        <v>3</v>
      </c>
      <c r="B11" s="15" t="s">
        <v>50</v>
      </c>
      <c r="C11" s="15" t="s">
        <v>16</v>
      </c>
      <c r="D11" s="13">
        <f>E11*12*$D$2</f>
        <v>45.61990969742349</v>
      </c>
      <c r="E11" s="13">
        <v>0.07066280932066836</v>
      </c>
      <c r="F11" s="67"/>
    </row>
    <row r="12" spans="1:6" ht="15">
      <c r="A12" s="146" t="s">
        <v>21</v>
      </c>
      <c r="B12" s="154"/>
      <c r="C12" s="154"/>
      <c r="D12" s="19">
        <f>SUM(D13:D14)</f>
        <v>371.6287288700531</v>
      </c>
      <c r="E12" s="19">
        <v>0.5756330992410985</v>
      </c>
      <c r="F12" s="67"/>
    </row>
    <row r="13" spans="1:6" ht="60">
      <c r="A13" s="20">
        <v>4</v>
      </c>
      <c r="B13" s="15" t="s">
        <v>100</v>
      </c>
      <c r="C13" s="15" t="s">
        <v>16</v>
      </c>
      <c r="D13" s="13">
        <f>E13*12*$D$2</f>
        <v>119.45365824485168</v>
      </c>
      <c r="E13" s="13">
        <v>0.18502735168037748</v>
      </c>
      <c r="F13" s="67"/>
    </row>
    <row r="14" spans="1:6" ht="60">
      <c r="A14" s="11">
        <v>5</v>
      </c>
      <c r="B14" s="15" t="s">
        <v>23</v>
      </c>
      <c r="C14" s="15" t="s">
        <v>101</v>
      </c>
      <c r="D14" s="13">
        <f>E14*12*$D$2</f>
        <v>252.17507062520144</v>
      </c>
      <c r="E14" s="14">
        <v>0.390605747560721</v>
      </c>
      <c r="F14" s="67"/>
    </row>
    <row r="15" spans="1:6" ht="15">
      <c r="A15" s="146" t="s">
        <v>25</v>
      </c>
      <c r="B15" s="146"/>
      <c r="C15" s="146"/>
      <c r="D15" s="21">
        <f>SUM(D16)</f>
        <v>193.89336000000034</v>
      </c>
      <c r="E15" s="21">
        <v>0.301330483271376</v>
      </c>
      <c r="F15" s="67"/>
    </row>
    <row r="16" spans="1:6" ht="15">
      <c r="A16" s="11">
        <v>6</v>
      </c>
      <c r="B16" s="15" t="s">
        <v>27</v>
      </c>
      <c r="C16" s="15" t="s">
        <v>28</v>
      </c>
      <c r="D16" s="13">
        <f>E16*12*$D$2</f>
        <v>193.89336000000034</v>
      </c>
      <c r="E16" s="46">
        <v>0.300330483271376</v>
      </c>
      <c r="F16" s="67"/>
    </row>
    <row r="17" spans="1:6" ht="15">
      <c r="A17" s="146" t="s">
        <v>29</v>
      </c>
      <c r="B17" s="146"/>
      <c r="C17" s="146"/>
      <c r="D17" s="21">
        <f>SUM(D18:D19)</f>
        <v>62.9598120594651</v>
      </c>
      <c r="E17" s="21">
        <v>0.0975213941441529</v>
      </c>
      <c r="F17" s="67"/>
    </row>
    <row r="18" spans="1:6" ht="45">
      <c r="A18" s="11">
        <v>7</v>
      </c>
      <c r="B18" s="15" t="s">
        <v>82</v>
      </c>
      <c r="C18" s="15" t="s">
        <v>32</v>
      </c>
      <c r="D18" s="13">
        <f>E18*12*$D$2</f>
        <v>11.19989949139856</v>
      </c>
      <c r="E18" s="14">
        <v>0.017348047539341018</v>
      </c>
      <c r="F18" s="67"/>
    </row>
    <row r="19" spans="1:6" ht="30">
      <c r="A19" s="11">
        <v>8</v>
      </c>
      <c r="B19" s="15" t="s">
        <v>102</v>
      </c>
      <c r="C19" s="15" t="s">
        <v>53</v>
      </c>
      <c r="D19" s="13">
        <f>E19*12*$D$2</f>
        <v>51.75991256806654</v>
      </c>
      <c r="E19" s="14">
        <v>0.08017334660481187</v>
      </c>
      <c r="F19" s="67"/>
    </row>
    <row r="20" spans="1:6" ht="15">
      <c r="A20" s="9"/>
      <c r="B20" s="22" t="s">
        <v>33</v>
      </c>
      <c r="C20" s="22"/>
      <c r="D20" s="23">
        <f>D7+D10+D12+D15+D17</f>
        <v>1032.330461746742</v>
      </c>
      <c r="E20" s="10">
        <v>1.6000248787898728</v>
      </c>
      <c r="F20" s="67"/>
    </row>
    <row r="21" spans="1:6" ht="15">
      <c r="A21" s="24"/>
      <c r="B21" s="25"/>
      <c r="C21" s="26"/>
      <c r="D21" s="27"/>
      <c r="E21" s="28"/>
      <c r="F21" s="2"/>
    </row>
    <row r="22" spans="1:6" ht="105">
      <c r="A22" s="18" t="s">
        <v>34</v>
      </c>
      <c r="B22" s="18" t="s">
        <v>35</v>
      </c>
      <c r="C22" s="18" t="s">
        <v>36</v>
      </c>
      <c r="D22" s="18" t="s">
        <v>37</v>
      </c>
      <c r="E22" s="18" t="s">
        <v>95</v>
      </c>
      <c r="F22" s="18" t="s">
        <v>39</v>
      </c>
    </row>
    <row r="23" spans="1:6" ht="15">
      <c r="A23" s="18">
        <v>1</v>
      </c>
      <c r="B23" s="8" t="s">
        <v>40</v>
      </c>
      <c r="C23" s="18" t="s">
        <v>135</v>
      </c>
      <c r="D23" s="72">
        <f>E23*12*D2</f>
        <v>1718.3209999999997</v>
      </c>
      <c r="E23" s="29">
        <v>2.6615876703841383</v>
      </c>
      <c r="F23" s="30">
        <v>2</v>
      </c>
    </row>
    <row r="24" spans="1:6" ht="15">
      <c r="A24" s="18"/>
      <c r="B24" s="31" t="s">
        <v>41</v>
      </c>
      <c r="C24" s="17"/>
      <c r="D24" s="32">
        <f>D23</f>
        <v>1718.3209999999997</v>
      </c>
      <c r="E24" s="33">
        <f>SUM(E23:E23)</f>
        <v>2.6615876703841383</v>
      </c>
      <c r="F24" s="34"/>
    </row>
    <row r="25" spans="1:6" ht="15">
      <c r="A25" s="24"/>
      <c r="B25" s="25"/>
      <c r="C25" s="35"/>
      <c r="D25" s="35"/>
      <c r="E25" s="35"/>
      <c r="F25" s="35"/>
    </row>
    <row r="26" spans="1:6" ht="29.25">
      <c r="A26" s="24"/>
      <c r="B26" s="25" t="s">
        <v>42</v>
      </c>
      <c r="C26" s="36">
        <f>D20+D24+0.3</f>
        <v>2750.951461746742</v>
      </c>
      <c r="D26" s="36"/>
      <c r="E26" s="36"/>
      <c r="F26" s="35"/>
    </row>
    <row r="27" spans="1:6" ht="15">
      <c r="A27" s="24"/>
      <c r="B27" s="25" t="s">
        <v>43</v>
      </c>
      <c r="C27" s="37">
        <f>E20+E24</f>
        <v>4.261612549174011</v>
      </c>
      <c r="D27" s="35"/>
      <c r="E27" s="35"/>
      <c r="F27" s="35"/>
    </row>
    <row r="28" spans="1:6" ht="22.5" customHeight="1">
      <c r="A28" s="24"/>
      <c r="B28" s="25"/>
      <c r="C28" s="37"/>
      <c r="D28" s="35"/>
      <c r="E28" s="35"/>
      <c r="F28" s="35"/>
    </row>
    <row r="29" spans="1:6" ht="33" customHeight="1">
      <c r="A29" s="147" t="s">
        <v>44</v>
      </c>
      <c r="B29" s="147"/>
      <c r="C29" s="147"/>
      <c r="D29" s="147"/>
      <c r="E29" s="147"/>
      <c r="F29" s="147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2</v>
      </c>
      <c r="C31" s="9" t="s">
        <v>3</v>
      </c>
      <c r="D31" s="9" t="s">
        <v>4</v>
      </c>
      <c r="E31" s="9" t="s">
        <v>5</v>
      </c>
      <c r="F31" s="2"/>
    </row>
    <row r="32" spans="1:5" ht="30" customHeight="1">
      <c r="A32" s="148" t="s">
        <v>45</v>
      </c>
      <c r="B32" s="148"/>
      <c r="C32" s="148"/>
      <c r="D32" s="10">
        <f>D33</f>
        <v>8.52192</v>
      </c>
      <c r="E32" s="10">
        <f>E33</f>
        <v>0.013200000000000002</v>
      </c>
    </row>
    <row r="33" spans="1:5" ht="30">
      <c r="A33" s="11">
        <v>1</v>
      </c>
      <c r="B33" s="38" t="s">
        <v>46</v>
      </c>
      <c r="C33" s="38" t="s">
        <v>47</v>
      </c>
      <c r="D33" s="13">
        <f>E33*$D$2*12</f>
        <v>8.52192</v>
      </c>
      <c r="E33" s="39">
        <v>0.013200000000000002</v>
      </c>
    </row>
    <row r="34" spans="1:5" ht="30" customHeight="1">
      <c r="A34" s="148" t="s">
        <v>48</v>
      </c>
      <c r="B34" s="148"/>
      <c r="C34" s="148"/>
      <c r="D34" s="10">
        <f>D35</f>
        <v>51.131519999999995</v>
      </c>
      <c r="E34" s="10">
        <f>E35</f>
        <v>0.0792</v>
      </c>
    </row>
    <row r="35" spans="1:5" ht="15">
      <c r="A35" s="11">
        <v>2</v>
      </c>
      <c r="B35" s="65" t="s">
        <v>54</v>
      </c>
      <c r="C35" s="8" t="s">
        <v>47</v>
      </c>
      <c r="D35" s="13">
        <f>E35*$D$2*12</f>
        <v>51.131519999999995</v>
      </c>
      <c r="E35" s="63">
        <v>0.0792</v>
      </c>
    </row>
    <row r="36" spans="1:6" ht="15">
      <c r="A36" s="9"/>
      <c r="B36" s="22" t="s">
        <v>33</v>
      </c>
      <c r="C36" s="22"/>
      <c r="D36" s="23">
        <f>D32+D34</f>
        <v>59.653439999999996</v>
      </c>
      <c r="E36" s="10">
        <f>E32+E34</f>
        <v>0.09240000000000001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5">
      <c r="A38" s="40"/>
      <c r="B38" s="40"/>
      <c r="C38" s="40"/>
      <c r="D38" s="40"/>
      <c r="E38" s="40"/>
      <c r="F38" s="41"/>
    </row>
    <row r="39" spans="1:6" ht="105">
      <c r="A39" s="18" t="s">
        <v>34</v>
      </c>
      <c r="B39" s="18" t="s">
        <v>35</v>
      </c>
      <c r="C39" s="18" t="s">
        <v>36</v>
      </c>
      <c r="D39" s="18" t="s">
        <v>37</v>
      </c>
      <c r="E39" s="18" t="s">
        <v>107</v>
      </c>
      <c r="F39" s="18" t="s">
        <v>39</v>
      </c>
    </row>
    <row r="40" spans="1:6" ht="15">
      <c r="A40" s="18">
        <v>1</v>
      </c>
      <c r="B40" s="8" t="s">
        <v>40</v>
      </c>
      <c r="C40" s="18" t="s">
        <v>136</v>
      </c>
      <c r="D40" s="78">
        <f>E40*12*D2</f>
        <v>334.30100000000004</v>
      </c>
      <c r="E40" s="42">
        <v>0.5178144361833954</v>
      </c>
      <c r="F40" s="30">
        <v>2</v>
      </c>
    </row>
    <row r="41" spans="1:6" ht="15">
      <c r="A41" s="43"/>
      <c r="B41" s="43" t="s">
        <v>41</v>
      </c>
      <c r="C41" s="43"/>
      <c r="D41" s="44">
        <f>D40</f>
        <v>334.30100000000004</v>
      </c>
      <c r="E41" s="45">
        <f>E40</f>
        <v>0.5178144361833954</v>
      </c>
      <c r="F41" s="43"/>
    </row>
    <row r="44" spans="1:6" ht="39" customHeight="1">
      <c r="A44" s="2"/>
      <c r="B44" s="1" t="s">
        <v>137</v>
      </c>
      <c r="C44" s="4"/>
      <c r="D44" s="5">
        <v>38.1</v>
      </c>
      <c r="E44" s="6" t="s">
        <v>0</v>
      </c>
      <c r="F44" s="2"/>
    </row>
    <row r="45" spans="1:6" ht="15">
      <c r="A45" s="2"/>
      <c r="B45" s="7"/>
      <c r="C45" s="2"/>
      <c r="D45" s="2"/>
      <c r="E45" s="2"/>
      <c r="F45" s="2"/>
    </row>
    <row r="46" spans="1:6" ht="30.75" customHeight="1">
      <c r="A46" s="147" t="s">
        <v>1</v>
      </c>
      <c r="B46" s="147"/>
      <c r="C46" s="147"/>
      <c r="D46" s="147"/>
      <c r="E46" s="147"/>
      <c r="F46" s="2"/>
    </row>
    <row r="47" spans="1:6" ht="15">
      <c r="A47" s="1"/>
      <c r="B47" s="1"/>
      <c r="C47" s="1"/>
      <c r="D47" s="1"/>
      <c r="E47" s="1"/>
      <c r="F47" s="2"/>
    </row>
    <row r="48" spans="1:6" ht="71.25">
      <c r="A48" s="8"/>
      <c r="B48" s="9" t="s">
        <v>2</v>
      </c>
      <c r="C48" s="9" t="s">
        <v>3</v>
      </c>
      <c r="D48" s="9" t="s">
        <v>4</v>
      </c>
      <c r="E48" s="9" t="s">
        <v>5</v>
      </c>
      <c r="F48" s="2"/>
    </row>
    <row r="49" spans="1:6" ht="15">
      <c r="A49" s="149" t="s">
        <v>49</v>
      </c>
      <c r="B49" s="150"/>
      <c r="C49" s="151"/>
      <c r="D49" s="10">
        <f>SUM(D50:D51)</f>
        <v>716.4573022396002</v>
      </c>
      <c r="E49" s="10">
        <v>1.5670544668407702</v>
      </c>
      <c r="F49" s="67"/>
    </row>
    <row r="50" spans="1:6" ht="15">
      <c r="A50" s="11">
        <v>1</v>
      </c>
      <c r="B50" s="8" t="s">
        <v>8</v>
      </c>
      <c r="C50" s="12" t="s">
        <v>9</v>
      </c>
      <c r="D50" s="13">
        <f>E50*$D$44*12</f>
        <v>655.4961594140899</v>
      </c>
      <c r="E50" s="14">
        <v>1.4337186338890855</v>
      </c>
      <c r="F50" s="67"/>
    </row>
    <row r="51" spans="1:6" ht="30">
      <c r="A51" s="11">
        <v>2</v>
      </c>
      <c r="B51" s="15" t="s">
        <v>11</v>
      </c>
      <c r="C51" s="15" t="s">
        <v>12</v>
      </c>
      <c r="D51" s="13">
        <f>E51*$D$44*12</f>
        <v>60.96114282551025</v>
      </c>
      <c r="E51" s="13">
        <v>0.1333358329516847</v>
      </c>
      <c r="F51" s="67"/>
    </row>
    <row r="52" spans="1:6" ht="29.25" customHeight="1">
      <c r="A52" s="149" t="s">
        <v>13</v>
      </c>
      <c r="B52" s="152"/>
      <c r="C52" s="153"/>
      <c r="D52" s="16">
        <f>SUM(D53:D53)</f>
        <v>46.04768587558058</v>
      </c>
      <c r="E52" s="16">
        <v>0.1007167232624247</v>
      </c>
      <c r="F52" s="67"/>
    </row>
    <row r="53" spans="1:6" ht="60">
      <c r="A53" s="11">
        <v>3</v>
      </c>
      <c r="B53" s="15" t="s">
        <v>50</v>
      </c>
      <c r="C53" s="15" t="s">
        <v>16</v>
      </c>
      <c r="D53" s="13">
        <f>E53*$D$44*12</f>
        <v>46.04768587558058</v>
      </c>
      <c r="E53" s="13">
        <v>0.1007167232624247</v>
      </c>
      <c r="F53" s="67"/>
    </row>
    <row r="54" spans="1:6" ht="15">
      <c r="A54" s="146" t="s">
        <v>21</v>
      </c>
      <c r="B54" s="154"/>
      <c r="C54" s="154"/>
      <c r="D54" s="19">
        <f>SUM(D55:D56)</f>
        <v>344.6694248220741</v>
      </c>
      <c r="E54" s="19">
        <v>0.7538701330316581</v>
      </c>
      <c r="F54" s="67"/>
    </row>
    <row r="55" spans="1:6" ht="60">
      <c r="A55" s="20">
        <v>4</v>
      </c>
      <c r="B55" s="15" t="s">
        <v>100</v>
      </c>
      <c r="C55" s="15" t="s">
        <v>16</v>
      </c>
      <c r="D55" s="13">
        <f>E55*$D$44*12</f>
        <v>120.71069542321385</v>
      </c>
      <c r="E55" s="13">
        <v>0.2640216435328387</v>
      </c>
      <c r="F55" s="67"/>
    </row>
    <row r="56" spans="1:6" ht="60">
      <c r="A56" s="11">
        <v>5</v>
      </c>
      <c r="B56" s="15" t="s">
        <v>23</v>
      </c>
      <c r="C56" s="15" t="s">
        <v>101</v>
      </c>
      <c r="D56" s="13">
        <f>E56*$D$44*12</f>
        <v>223.95872939886027</v>
      </c>
      <c r="E56" s="14">
        <v>0.48984848949881943</v>
      </c>
      <c r="F56" s="67"/>
    </row>
    <row r="57" spans="1:6" ht="15">
      <c r="A57" s="146" t="s">
        <v>25</v>
      </c>
      <c r="B57" s="146"/>
      <c r="C57" s="146"/>
      <c r="D57" s="21">
        <f>SUM(D58)</f>
        <v>194.53896000000023</v>
      </c>
      <c r="E57" s="21">
        <v>0.4255007874015753</v>
      </c>
      <c r="F57" s="67"/>
    </row>
    <row r="58" spans="1:6" ht="15">
      <c r="A58" s="11">
        <v>6</v>
      </c>
      <c r="B58" s="15" t="s">
        <v>27</v>
      </c>
      <c r="C58" s="15" t="s">
        <v>28</v>
      </c>
      <c r="D58" s="13">
        <f>E58*$D$44*12</f>
        <v>194.53896000000023</v>
      </c>
      <c r="E58" s="46">
        <v>0.4255007874015753</v>
      </c>
      <c r="F58" s="67"/>
    </row>
    <row r="59" spans="1:6" ht="15">
      <c r="A59" s="146" t="s">
        <v>29</v>
      </c>
      <c r="B59" s="146"/>
      <c r="C59" s="146"/>
      <c r="D59" s="21">
        <f>SUM(D60:D61)</f>
        <v>120.67323714483662</v>
      </c>
      <c r="E59" s="21">
        <v>0.26393971379010633</v>
      </c>
      <c r="F59" s="67"/>
    </row>
    <row r="60" spans="1:6" ht="45">
      <c r="A60" s="11">
        <v>7</v>
      </c>
      <c r="B60" s="15" t="s">
        <v>82</v>
      </c>
      <c r="C60" s="15" t="s">
        <v>32</v>
      </c>
      <c r="D60" s="13">
        <f>E60*$D$44*12</f>
        <v>17.153412008703423</v>
      </c>
      <c r="E60" s="14">
        <v>0.03751839896916759</v>
      </c>
      <c r="F60" s="67"/>
    </row>
    <row r="61" spans="1:6" ht="30">
      <c r="A61" s="11">
        <v>8</v>
      </c>
      <c r="B61" s="15" t="s">
        <v>102</v>
      </c>
      <c r="C61" s="15" t="s">
        <v>53</v>
      </c>
      <c r="D61" s="13">
        <f>E61*$D$44*12</f>
        <v>103.51982513613319</v>
      </c>
      <c r="E61" s="14">
        <v>0.22642131482093875</v>
      </c>
      <c r="F61" s="67"/>
    </row>
    <row r="62" spans="1:6" ht="15">
      <c r="A62" s="9"/>
      <c r="B62" s="22" t="s">
        <v>33</v>
      </c>
      <c r="C62" s="22"/>
      <c r="D62" s="23">
        <f>D49+D52+D54+D57+D59</f>
        <v>1422.3866100820917</v>
      </c>
      <c r="E62" s="10">
        <v>3.1110818243265346</v>
      </c>
      <c r="F62" s="67"/>
    </row>
    <row r="63" spans="1:6" ht="15">
      <c r="A63" s="24"/>
      <c r="B63" s="25"/>
      <c r="C63" s="26"/>
      <c r="D63" s="27"/>
      <c r="E63" s="28"/>
      <c r="F63" s="2"/>
    </row>
    <row r="64" spans="1:6" ht="15">
      <c r="A64" s="40"/>
      <c r="B64" s="40"/>
      <c r="C64" s="40"/>
      <c r="D64" s="40"/>
      <c r="E64" s="40"/>
      <c r="F64" s="41"/>
    </row>
    <row r="65" spans="1:6" ht="105">
      <c r="A65" s="18" t="s">
        <v>34</v>
      </c>
      <c r="B65" s="18" t="s">
        <v>35</v>
      </c>
      <c r="C65" s="18" t="s">
        <v>36</v>
      </c>
      <c r="D65" s="18" t="s">
        <v>37</v>
      </c>
      <c r="E65" s="18" t="s">
        <v>95</v>
      </c>
      <c r="F65" s="18" t="s">
        <v>39</v>
      </c>
    </row>
    <row r="66" spans="1:6" ht="15">
      <c r="A66" s="18">
        <v>1</v>
      </c>
      <c r="B66" s="8" t="s">
        <v>40</v>
      </c>
      <c r="C66" s="18" t="s">
        <v>138</v>
      </c>
      <c r="D66" s="72">
        <f>E66*12*D44</f>
        <v>1216.5340000000003</v>
      </c>
      <c r="E66" s="29">
        <v>2.6608355205599303</v>
      </c>
      <c r="F66" s="30">
        <v>2</v>
      </c>
    </row>
    <row r="67" spans="1:6" ht="15">
      <c r="A67" s="18"/>
      <c r="B67" s="31" t="s">
        <v>41</v>
      </c>
      <c r="C67" s="17"/>
      <c r="D67" s="32">
        <f>D66</f>
        <v>1216.5340000000003</v>
      </c>
      <c r="E67" s="33">
        <f>SUM(E66:E66)</f>
        <v>2.6608355205599303</v>
      </c>
      <c r="F67" s="34"/>
    </row>
    <row r="68" spans="1:6" ht="15">
      <c r="A68" s="24"/>
      <c r="B68" s="25"/>
      <c r="C68" s="35"/>
      <c r="D68" s="35"/>
      <c r="E68" s="35"/>
      <c r="F68" s="35"/>
    </row>
    <row r="69" spans="1:6" ht="29.25">
      <c r="A69" s="24"/>
      <c r="B69" s="25" t="s">
        <v>42</v>
      </c>
      <c r="C69" s="36">
        <f>D62+D67+0.05</f>
        <v>2638.970610082092</v>
      </c>
      <c r="D69" s="36"/>
      <c r="E69" s="36"/>
      <c r="F69" s="35"/>
    </row>
    <row r="70" spans="1:6" ht="15">
      <c r="A70" s="24"/>
      <c r="B70" s="25" t="s">
        <v>43</v>
      </c>
      <c r="C70" s="37">
        <f>E62+E67</f>
        <v>5.7719173448864645</v>
      </c>
      <c r="D70" s="35"/>
      <c r="E70" s="35"/>
      <c r="F70" s="35"/>
    </row>
    <row r="71" spans="1:6" ht="15">
      <c r="A71" s="24"/>
      <c r="B71" s="25"/>
      <c r="C71" s="37"/>
      <c r="D71" s="35"/>
      <c r="E71" s="35"/>
      <c r="F71" s="35"/>
    </row>
    <row r="72" spans="1:6" ht="15">
      <c r="A72" s="2"/>
      <c r="B72" s="2"/>
      <c r="C72" s="2"/>
      <c r="D72" s="2"/>
      <c r="E72" s="2"/>
      <c r="F72" s="2"/>
    </row>
    <row r="73" spans="1:6" ht="33" customHeight="1">
      <c r="A73" s="147" t="s">
        <v>44</v>
      </c>
      <c r="B73" s="147"/>
      <c r="C73" s="147"/>
      <c r="D73" s="147"/>
      <c r="E73" s="147"/>
      <c r="F73" s="147"/>
    </row>
    <row r="74" spans="1:6" ht="15">
      <c r="A74" s="1"/>
      <c r="B74" s="1"/>
      <c r="C74" s="1"/>
      <c r="D74" s="2"/>
      <c r="E74" s="2"/>
      <c r="F74" s="2"/>
    </row>
    <row r="75" spans="1:6" ht="71.25">
      <c r="A75" s="8"/>
      <c r="B75" s="9" t="s">
        <v>2</v>
      </c>
      <c r="C75" s="9" t="s">
        <v>3</v>
      </c>
      <c r="D75" s="9" t="s">
        <v>4</v>
      </c>
      <c r="E75" s="9" t="s">
        <v>5</v>
      </c>
      <c r="F75" s="2"/>
    </row>
    <row r="76" spans="1:5" ht="30" customHeight="1">
      <c r="A76" s="148" t="s">
        <v>45</v>
      </c>
      <c r="B76" s="148"/>
      <c r="C76" s="148"/>
      <c r="D76" s="10">
        <f>D77</f>
        <v>6.03504</v>
      </c>
      <c r="E76" s="10">
        <f>E77</f>
        <v>0.013200000000000002</v>
      </c>
    </row>
    <row r="77" spans="1:5" ht="30">
      <c r="A77" s="11">
        <v>1</v>
      </c>
      <c r="B77" s="38" t="s">
        <v>46</v>
      </c>
      <c r="C77" s="38" t="s">
        <v>47</v>
      </c>
      <c r="D77" s="13">
        <f>E77*$D$44*12</f>
        <v>6.03504</v>
      </c>
      <c r="E77" s="39">
        <v>0.013200000000000002</v>
      </c>
    </row>
    <row r="78" spans="1:5" ht="30" customHeight="1">
      <c r="A78" s="148" t="s">
        <v>48</v>
      </c>
      <c r="B78" s="148"/>
      <c r="C78" s="148"/>
      <c r="D78" s="10">
        <f>D79</f>
        <v>36.21024</v>
      </c>
      <c r="E78" s="10">
        <f>E79</f>
        <v>0.0792</v>
      </c>
    </row>
    <row r="79" spans="1:5" ht="15">
      <c r="A79" s="11">
        <v>2</v>
      </c>
      <c r="B79" s="65" t="s">
        <v>54</v>
      </c>
      <c r="C79" s="8" t="s">
        <v>47</v>
      </c>
      <c r="D79" s="13">
        <f>E79*$D$44*12</f>
        <v>36.21024</v>
      </c>
      <c r="E79" s="63">
        <v>0.0792</v>
      </c>
    </row>
    <row r="80" spans="1:6" ht="15">
      <c r="A80" s="9"/>
      <c r="B80" s="22" t="s">
        <v>33</v>
      </c>
      <c r="C80" s="22"/>
      <c r="D80" s="23">
        <f>D76+D78</f>
        <v>42.24528</v>
      </c>
      <c r="E80" s="10">
        <f>E76+E78</f>
        <v>0.09240000000000001</v>
      </c>
      <c r="F80" s="6"/>
    </row>
    <row r="82" spans="1:6" ht="29.25">
      <c r="A82" s="2"/>
      <c r="B82" s="25" t="s">
        <v>139</v>
      </c>
      <c r="C82" s="36">
        <f>C26+C69</f>
        <v>5389.922071828834</v>
      </c>
      <c r="D82" s="2"/>
      <c r="E82" s="2"/>
      <c r="F82" s="2"/>
    </row>
  </sheetData>
  <mergeCells count="19">
    <mergeCell ref="A1:E1"/>
    <mergeCell ref="A4:E4"/>
    <mergeCell ref="A7:C7"/>
    <mergeCell ref="A10:C10"/>
    <mergeCell ref="A12:C12"/>
    <mergeCell ref="A15:C15"/>
    <mergeCell ref="A17:C17"/>
    <mergeCell ref="A29:F29"/>
    <mergeCell ref="A32:C32"/>
    <mergeCell ref="A34:C34"/>
    <mergeCell ref="A46:E46"/>
    <mergeCell ref="A49:C49"/>
    <mergeCell ref="A73:F73"/>
    <mergeCell ref="A76:C76"/>
    <mergeCell ref="A78:C78"/>
    <mergeCell ref="A52:C52"/>
    <mergeCell ref="A54:C54"/>
    <mergeCell ref="A57:C57"/>
    <mergeCell ref="A59:C5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="75" zoomScaleNormal="75" workbookViewId="0" topLeftCell="A1">
      <selection activeCell="B34" sqref="B34"/>
    </sheetView>
  </sheetViews>
  <sheetFormatPr defaultColWidth="9.00390625" defaultRowHeight="12.75"/>
  <cols>
    <col min="1" max="1" width="3.75390625" style="3" customWidth="1"/>
    <col min="2" max="2" width="42.12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>
      <c r="A1" s="147" t="s">
        <v>97</v>
      </c>
      <c r="B1" s="147"/>
      <c r="C1" s="147"/>
      <c r="D1" s="147"/>
      <c r="E1" s="147"/>
      <c r="F1" s="2"/>
    </row>
    <row r="2" spans="1:6" ht="21.75" customHeight="1">
      <c r="A2" s="2"/>
      <c r="B2" s="1" t="s">
        <v>98</v>
      </c>
      <c r="C2" s="4"/>
      <c r="D2" s="5">
        <v>19.6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47" t="s">
        <v>1</v>
      </c>
      <c r="B4" s="147"/>
      <c r="C4" s="147"/>
      <c r="D4" s="147"/>
      <c r="E4" s="14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">
      <c r="A7" s="149" t="s">
        <v>6</v>
      </c>
      <c r="B7" s="150"/>
      <c r="C7" s="151"/>
      <c r="D7" s="10">
        <f>SUM(D8:D9)</f>
        <v>537.3429766796995</v>
      </c>
      <c r="E7" s="10">
        <v>2.2846214994885186</v>
      </c>
      <c r="F7" s="67"/>
    </row>
    <row r="8" spans="1:6" ht="15">
      <c r="A8" s="11">
        <v>1</v>
      </c>
      <c r="B8" s="8" t="s">
        <v>8</v>
      </c>
      <c r="C8" s="12" t="s">
        <v>9</v>
      </c>
      <c r="D8" s="13">
        <f>E8*$D$2*12</f>
        <v>491.62211956056683</v>
      </c>
      <c r="E8" s="14">
        <v>2.090230100172478</v>
      </c>
      <c r="F8" s="67"/>
    </row>
    <row r="9" spans="1:6" ht="30">
      <c r="A9" s="11">
        <v>2</v>
      </c>
      <c r="B9" s="15" t="s">
        <v>11</v>
      </c>
      <c r="C9" s="15" t="s">
        <v>12</v>
      </c>
      <c r="D9" s="13">
        <f>E9*$D$2*12</f>
        <v>45.72085711913272</v>
      </c>
      <c r="E9" s="13">
        <v>0.19439139931604044</v>
      </c>
      <c r="F9" s="67"/>
    </row>
    <row r="10" spans="1:6" ht="29.25" customHeight="1">
      <c r="A10" s="149" t="s">
        <v>13</v>
      </c>
      <c r="B10" s="152"/>
      <c r="C10" s="153"/>
      <c r="D10" s="16">
        <f>SUM(D11:D12)</f>
        <v>103.85908732505085</v>
      </c>
      <c r="E10" s="16">
        <v>0.44157775223235907</v>
      </c>
      <c r="F10" s="67"/>
    </row>
    <row r="11" spans="1:6" ht="15">
      <c r="A11" s="11">
        <v>3</v>
      </c>
      <c r="B11" s="15" t="s">
        <v>99</v>
      </c>
      <c r="C11" s="15" t="s">
        <v>16</v>
      </c>
      <c r="D11" s="13">
        <f>E11*12*$D$2</f>
        <v>48.913656943802785</v>
      </c>
      <c r="E11" s="63">
        <v>0.20796622850256286</v>
      </c>
      <c r="F11" s="67"/>
    </row>
    <row r="12" spans="1:6" ht="75.75" customHeight="1">
      <c r="A12" s="11">
        <v>4</v>
      </c>
      <c r="B12" s="15" t="s">
        <v>50</v>
      </c>
      <c r="C12" s="15" t="s">
        <v>16</v>
      </c>
      <c r="D12" s="13">
        <f>E12*12*$D$2</f>
        <v>54.945430381248066</v>
      </c>
      <c r="E12" s="13">
        <v>0.23361152372979618</v>
      </c>
      <c r="F12" s="67"/>
    </row>
    <row r="13" spans="1:6" ht="15">
      <c r="A13" s="146" t="s">
        <v>21</v>
      </c>
      <c r="B13" s="154"/>
      <c r="C13" s="154"/>
      <c r="D13" s="19">
        <f>SUM(D14:D15)</f>
        <v>340.7715302911332</v>
      </c>
      <c r="E13" s="19">
        <v>1.4488585471561783</v>
      </c>
      <c r="F13" s="67"/>
    </row>
    <row r="14" spans="1:6" ht="60">
      <c r="A14" s="20">
        <v>5</v>
      </c>
      <c r="B14" s="15" t="s">
        <v>100</v>
      </c>
      <c r="C14" s="15" t="s">
        <v>16</v>
      </c>
      <c r="D14" s="13">
        <f>E14*12*$D$2</f>
        <v>118.96442016103921</v>
      </c>
      <c r="E14" s="13">
        <v>0.5058011061268674</v>
      </c>
      <c r="F14" s="67"/>
    </row>
    <row r="15" spans="1:6" ht="60">
      <c r="A15" s="11">
        <v>6</v>
      </c>
      <c r="B15" s="15" t="s">
        <v>23</v>
      </c>
      <c r="C15" s="15" t="s">
        <v>101</v>
      </c>
      <c r="D15" s="13">
        <f>E15*12*$D$2</f>
        <v>221.80711013009397</v>
      </c>
      <c r="E15" s="14">
        <v>0.943057441029311</v>
      </c>
      <c r="F15" s="67"/>
    </row>
    <row r="16" spans="1:6" ht="15">
      <c r="A16" s="146" t="s">
        <v>25</v>
      </c>
      <c r="B16" s="146"/>
      <c r="C16" s="146"/>
      <c r="D16" s="21">
        <f>SUM(D17)</f>
        <v>194.53895999999995</v>
      </c>
      <c r="E16" s="21">
        <v>0.8271214285714282</v>
      </c>
      <c r="F16" s="67"/>
    </row>
    <row r="17" spans="1:6" ht="15">
      <c r="A17" s="11">
        <v>7</v>
      </c>
      <c r="B17" s="15" t="s">
        <v>27</v>
      </c>
      <c r="C17" s="15" t="s">
        <v>28</v>
      </c>
      <c r="D17" s="13">
        <f>E17*12*$D$2</f>
        <v>194.53895999999995</v>
      </c>
      <c r="E17" s="46">
        <v>0.8271214285714282</v>
      </c>
      <c r="F17" s="67"/>
    </row>
    <row r="18" spans="1:6" ht="15">
      <c r="A18" s="146" t="s">
        <v>29</v>
      </c>
      <c r="B18" s="146"/>
      <c r="C18" s="146"/>
      <c r="D18" s="21">
        <f>SUM(D19:D20)</f>
        <v>92.10881911990239</v>
      </c>
      <c r="E18" s="21">
        <v>0.3916191289111496</v>
      </c>
      <c r="F18" s="67"/>
    </row>
    <row r="19" spans="1:6" ht="45">
      <c r="A19" s="11">
        <v>8</v>
      </c>
      <c r="B19" s="15" t="s">
        <v>82</v>
      </c>
      <c r="C19" s="15" t="s">
        <v>32</v>
      </c>
      <c r="D19" s="13">
        <f>E19*12*$D$2</f>
        <v>14.468950267802374</v>
      </c>
      <c r="E19" s="14">
        <v>0.06151764569643865</v>
      </c>
      <c r="F19" s="67"/>
    </row>
    <row r="20" spans="1:6" ht="30">
      <c r="A20" s="11">
        <v>9</v>
      </c>
      <c r="B20" s="15" t="s">
        <v>102</v>
      </c>
      <c r="C20" s="15" t="s">
        <v>53</v>
      </c>
      <c r="D20" s="13">
        <f>E20*12*$D$2</f>
        <v>77.63986885210002</v>
      </c>
      <c r="E20" s="14">
        <v>0.33010148321471094</v>
      </c>
      <c r="F20" s="67"/>
    </row>
    <row r="21" spans="1:6" ht="15">
      <c r="A21" s="9"/>
      <c r="B21" s="22" t="s">
        <v>33</v>
      </c>
      <c r="C21" s="22"/>
      <c r="D21" s="23">
        <f>D7+D10+D13+D16+D18</f>
        <v>1268.621373415786</v>
      </c>
      <c r="E21" s="10">
        <v>5.393798356359634</v>
      </c>
      <c r="F21" s="67"/>
    </row>
    <row r="22" spans="1:6" ht="15">
      <c r="A22" s="24"/>
      <c r="B22" s="25"/>
      <c r="C22" s="26"/>
      <c r="D22" s="27"/>
      <c r="E22" s="28"/>
      <c r="F22" s="2"/>
    </row>
    <row r="23" spans="1:6" ht="105">
      <c r="A23" s="18" t="s">
        <v>34</v>
      </c>
      <c r="B23" s="18" t="s">
        <v>35</v>
      </c>
      <c r="C23" s="18" t="s">
        <v>36</v>
      </c>
      <c r="D23" s="18" t="s">
        <v>37</v>
      </c>
      <c r="E23" s="18" t="s">
        <v>95</v>
      </c>
      <c r="F23" s="18" t="s">
        <v>39</v>
      </c>
    </row>
    <row r="24" spans="1:6" ht="15">
      <c r="A24" s="18">
        <v>1</v>
      </c>
      <c r="B24" s="8" t="s">
        <v>40</v>
      </c>
      <c r="C24" s="18" t="s">
        <v>103</v>
      </c>
      <c r="D24" s="72">
        <f>E24*12*D2</f>
        <v>626.2124</v>
      </c>
      <c r="E24" s="29">
        <v>2.66246768707483</v>
      </c>
      <c r="F24" s="30">
        <v>2</v>
      </c>
    </row>
    <row r="25" spans="1:6" ht="15">
      <c r="A25" s="18"/>
      <c r="B25" s="31" t="s">
        <v>41</v>
      </c>
      <c r="C25" s="17"/>
      <c r="D25" s="32">
        <f>D24</f>
        <v>626.2124</v>
      </c>
      <c r="E25" s="33">
        <v>2.66246768707483</v>
      </c>
      <c r="F25" s="34"/>
    </row>
    <row r="26" spans="1:6" ht="27" customHeight="1">
      <c r="A26" s="24"/>
      <c r="B26" s="25"/>
      <c r="C26" s="35"/>
      <c r="D26" s="35"/>
      <c r="E26" s="35"/>
      <c r="F26" s="35"/>
    </row>
    <row r="27" spans="1:6" ht="29.25">
      <c r="A27" s="24"/>
      <c r="B27" s="25" t="s">
        <v>42</v>
      </c>
      <c r="C27" s="36">
        <f>D21+D25</f>
        <v>1894.8337734157858</v>
      </c>
      <c r="D27" s="36"/>
      <c r="E27" s="36"/>
      <c r="F27" s="35"/>
    </row>
    <row r="28" spans="1:6" ht="15">
      <c r="A28" s="24"/>
      <c r="B28" s="25" t="s">
        <v>43</v>
      </c>
      <c r="C28" s="37">
        <f>E21+E25</f>
        <v>8.056266043434464</v>
      </c>
      <c r="D28" s="35"/>
      <c r="E28" s="35"/>
      <c r="F28" s="35"/>
    </row>
    <row r="29" spans="1:6" ht="15">
      <c r="A29" s="24"/>
      <c r="B29" s="25"/>
      <c r="C29" s="37"/>
      <c r="D29" s="35"/>
      <c r="E29" s="35"/>
      <c r="F29" s="35"/>
    </row>
    <row r="30" spans="1:6" ht="33" customHeight="1">
      <c r="A30" s="147" t="s">
        <v>44</v>
      </c>
      <c r="B30" s="147"/>
      <c r="C30" s="147"/>
      <c r="D30" s="147"/>
      <c r="E30" s="147"/>
      <c r="F30" s="147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2</v>
      </c>
      <c r="C32" s="9" t="s">
        <v>3</v>
      </c>
      <c r="D32" s="9" t="s">
        <v>4</v>
      </c>
      <c r="E32" s="9" t="s">
        <v>5</v>
      </c>
      <c r="F32" s="2"/>
    </row>
    <row r="33" spans="1:5" ht="30" customHeight="1">
      <c r="A33" s="148" t="s">
        <v>45</v>
      </c>
      <c r="B33" s="148"/>
      <c r="C33" s="148"/>
      <c r="D33" s="10">
        <f>D34</f>
        <v>3.1046400000000007</v>
      </c>
      <c r="E33" s="10">
        <v>0.013200000000000002</v>
      </c>
    </row>
    <row r="34" spans="1:5" ht="30">
      <c r="A34" s="11">
        <v>1</v>
      </c>
      <c r="B34" s="38" t="s">
        <v>46</v>
      </c>
      <c r="C34" s="38" t="s">
        <v>47</v>
      </c>
      <c r="D34" s="13">
        <f>E34*$D$2*12</f>
        <v>3.1046400000000007</v>
      </c>
      <c r="E34" s="39">
        <v>0.013200000000000002</v>
      </c>
    </row>
    <row r="35" spans="1:5" ht="30" customHeight="1">
      <c r="A35" s="148" t="s">
        <v>48</v>
      </c>
      <c r="B35" s="148"/>
      <c r="C35" s="148"/>
      <c r="D35" s="10">
        <f>D36</f>
        <v>18.627840000000003</v>
      </c>
      <c r="E35" s="10">
        <v>0.0792</v>
      </c>
    </row>
    <row r="36" spans="1:5" ht="15">
      <c r="A36" s="11">
        <v>2</v>
      </c>
      <c r="B36" s="65" t="s">
        <v>54</v>
      </c>
      <c r="C36" s="8" t="s">
        <v>47</v>
      </c>
      <c r="D36" s="13">
        <f>E36*$D$2*12</f>
        <v>18.627840000000003</v>
      </c>
      <c r="E36" s="63">
        <v>0.0792</v>
      </c>
    </row>
    <row r="37" spans="1:5" ht="15">
      <c r="A37" s="9"/>
      <c r="B37" s="22" t="s">
        <v>33</v>
      </c>
      <c r="C37" s="22"/>
      <c r="D37" s="23">
        <f>D33+D35</f>
        <v>21.732480000000002</v>
      </c>
      <c r="E37" s="10">
        <v>0.0924</v>
      </c>
    </row>
    <row r="38" spans="1:6" ht="15">
      <c r="A38" s="2"/>
      <c r="B38" s="2"/>
      <c r="C38" s="2"/>
      <c r="D38" s="2"/>
      <c r="E38" s="2"/>
      <c r="F38" s="2"/>
    </row>
    <row r="40" spans="2:3" ht="29.25">
      <c r="B40" s="25" t="s">
        <v>109</v>
      </c>
      <c r="C40" s="73">
        <f>C27</f>
        <v>1894.8337734157858</v>
      </c>
    </row>
  </sheetData>
  <mergeCells count="10">
    <mergeCell ref="A33:C33"/>
    <mergeCell ref="A35:C35"/>
    <mergeCell ref="A13:C13"/>
    <mergeCell ref="A16:C16"/>
    <mergeCell ref="A18:C18"/>
    <mergeCell ref="A30:F30"/>
    <mergeCell ref="A1:E1"/>
    <mergeCell ref="A4:E4"/>
    <mergeCell ref="A7:C7"/>
    <mergeCell ref="A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="75" zoomScaleNormal="75" workbookViewId="0" topLeftCell="A34">
      <selection activeCell="C53" sqref="C53"/>
    </sheetView>
  </sheetViews>
  <sheetFormatPr defaultColWidth="9.00390625" defaultRowHeight="12.75"/>
  <cols>
    <col min="1" max="1" width="3.75390625" style="3" customWidth="1"/>
    <col min="2" max="2" width="42.62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>
      <c r="A1" s="147" t="s">
        <v>140</v>
      </c>
      <c r="B1" s="147"/>
      <c r="C1" s="147"/>
      <c r="D1" s="147"/>
      <c r="E1" s="147"/>
      <c r="F1" s="2"/>
    </row>
    <row r="2" spans="1:6" ht="39" customHeight="1">
      <c r="A2" s="2"/>
      <c r="B2" s="1" t="s">
        <v>141</v>
      </c>
      <c r="C2" s="4"/>
      <c r="D2" s="5">
        <v>365.6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29.25" customHeight="1">
      <c r="A4" s="147" t="s">
        <v>1</v>
      </c>
      <c r="B4" s="147"/>
      <c r="C4" s="147"/>
      <c r="D4" s="147"/>
      <c r="E4" s="147"/>
      <c r="F4" s="2"/>
    </row>
    <row r="5" spans="1:6" ht="18" customHeight="1">
      <c r="A5" s="1"/>
      <c r="B5" s="1"/>
      <c r="C5" s="1"/>
      <c r="D5" s="1"/>
      <c r="E5" s="1"/>
      <c r="F5" s="2"/>
    </row>
    <row r="6" spans="1:6" ht="79.5" customHeight="1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30" customHeight="1">
      <c r="A7" s="146" t="s">
        <v>63</v>
      </c>
      <c r="B7" s="154"/>
      <c r="C7" s="154"/>
      <c r="D7" s="10">
        <f>SUM(D8:D14)</f>
        <v>11533.353379224647</v>
      </c>
      <c r="E7" s="10">
        <v>2.6288642822813286</v>
      </c>
      <c r="F7" s="66"/>
    </row>
    <row r="8" spans="1:6" ht="30">
      <c r="A8" s="11" t="s">
        <v>7</v>
      </c>
      <c r="B8" s="8" t="s">
        <v>64</v>
      </c>
      <c r="C8" s="12" t="s">
        <v>65</v>
      </c>
      <c r="D8" s="13">
        <f aca="true" t="shared" si="0" ref="D8:D14">E8*$D$2*12</f>
        <v>1332.8973767762793</v>
      </c>
      <c r="E8" s="13">
        <v>0.303815047587591</v>
      </c>
      <c r="F8" s="66"/>
    </row>
    <row r="9" spans="1:6" ht="15">
      <c r="A9" s="11" t="s">
        <v>142</v>
      </c>
      <c r="B9" s="8" t="s">
        <v>66</v>
      </c>
      <c r="C9" s="12" t="s">
        <v>65</v>
      </c>
      <c r="D9" s="13">
        <f t="shared" si="0"/>
        <v>150.40865134040286</v>
      </c>
      <c r="E9" s="13">
        <v>0.0342835182668679</v>
      </c>
      <c r="F9" s="66"/>
    </row>
    <row r="10" spans="1:6" ht="30">
      <c r="A10" s="11" t="s">
        <v>14</v>
      </c>
      <c r="B10" s="8" t="s">
        <v>69</v>
      </c>
      <c r="C10" s="15" t="s">
        <v>70</v>
      </c>
      <c r="D10" s="13">
        <f t="shared" si="0"/>
        <v>1551.9399526800744</v>
      </c>
      <c r="E10" s="13">
        <v>0.3537426952680694</v>
      </c>
      <c r="F10" s="66"/>
    </row>
    <row r="11" spans="1:6" ht="60">
      <c r="A11" s="11" t="s">
        <v>89</v>
      </c>
      <c r="B11" s="12" t="s">
        <v>71</v>
      </c>
      <c r="C11" s="12" t="s">
        <v>72</v>
      </c>
      <c r="D11" s="13">
        <f t="shared" si="0"/>
        <v>8218.619448960431</v>
      </c>
      <c r="E11" s="79">
        <v>1.873317708096378</v>
      </c>
      <c r="F11" s="66"/>
    </row>
    <row r="12" spans="1:6" ht="15">
      <c r="A12" s="11" t="s">
        <v>130</v>
      </c>
      <c r="B12" s="15" t="s">
        <v>105</v>
      </c>
      <c r="C12" s="15" t="s">
        <v>70</v>
      </c>
      <c r="D12" s="13">
        <f t="shared" si="0"/>
        <v>122.56860299999022</v>
      </c>
      <c r="E12" s="63">
        <v>0.027937774206781136</v>
      </c>
      <c r="F12" s="66"/>
    </row>
    <row r="13" spans="1:6" ht="15">
      <c r="A13" s="11" t="s">
        <v>57</v>
      </c>
      <c r="B13" s="15" t="s">
        <v>106</v>
      </c>
      <c r="C13" s="15" t="s">
        <v>53</v>
      </c>
      <c r="D13" s="13">
        <f t="shared" si="0"/>
        <v>87.26170400330373</v>
      </c>
      <c r="E13" s="13">
        <v>0.019890067469753768</v>
      </c>
      <c r="F13" s="66"/>
    </row>
    <row r="14" spans="1:6" ht="15">
      <c r="A14" s="11" t="s">
        <v>143</v>
      </c>
      <c r="B14" s="15" t="s">
        <v>74</v>
      </c>
      <c r="C14" s="15" t="s">
        <v>16</v>
      </c>
      <c r="D14" s="13">
        <f t="shared" si="0"/>
        <v>69.65764246416528</v>
      </c>
      <c r="E14" s="13">
        <v>0.015877471385887416</v>
      </c>
      <c r="F14" s="66"/>
    </row>
    <row r="15" spans="1:6" ht="15">
      <c r="A15" s="149" t="s">
        <v>75</v>
      </c>
      <c r="B15" s="150"/>
      <c r="C15" s="151"/>
      <c r="D15" s="10">
        <f>SUM(D16:D17)</f>
        <v>6269.0013945965</v>
      </c>
      <c r="E15" s="10">
        <v>1.4289299312993482</v>
      </c>
      <c r="F15" s="66"/>
    </row>
    <row r="16" spans="1:6" ht="15">
      <c r="A16" s="11" t="s">
        <v>144</v>
      </c>
      <c r="B16" s="8" t="s">
        <v>8</v>
      </c>
      <c r="C16" s="12" t="s">
        <v>9</v>
      </c>
      <c r="D16" s="13">
        <f>E16*$D$2*12</f>
        <v>5735.591394873284</v>
      </c>
      <c r="E16" s="14">
        <v>1.3073466892034291</v>
      </c>
      <c r="F16" s="66"/>
    </row>
    <row r="17" spans="1:6" ht="30">
      <c r="A17" s="11" t="s">
        <v>145</v>
      </c>
      <c r="B17" s="15" t="s">
        <v>11</v>
      </c>
      <c r="C17" s="15" t="s">
        <v>12</v>
      </c>
      <c r="D17" s="13">
        <f>E17*$D$2*12</f>
        <v>533.4099997232161</v>
      </c>
      <c r="E17" s="13">
        <v>0.12158324209591903</v>
      </c>
      <c r="F17" s="66"/>
    </row>
    <row r="18" spans="1:6" ht="29.25" customHeight="1">
      <c r="A18" s="149" t="s">
        <v>76</v>
      </c>
      <c r="B18" s="152"/>
      <c r="C18" s="153"/>
      <c r="D18" s="16">
        <f>SUM(D19:D22)</f>
        <v>5974.677284562995</v>
      </c>
      <c r="E18" s="16">
        <v>1.3618429259124258</v>
      </c>
      <c r="F18" s="66"/>
    </row>
    <row r="19" spans="1:6" ht="30" customHeight="1">
      <c r="A19" s="11" t="s">
        <v>146</v>
      </c>
      <c r="B19" s="15" t="s">
        <v>15</v>
      </c>
      <c r="C19" s="15" t="s">
        <v>16</v>
      </c>
      <c r="D19" s="13">
        <f>E19*12*$D$2</f>
        <v>228.40071296404628</v>
      </c>
      <c r="E19" s="13">
        <v>0.05206070226204556</v>
      </c>
      <c r="F19" s="66"/>
    </row>
    <row r="20" spans="1:6" ht="30">
      <c r="A20" s="11" t="s">
        <v>147</v>
      </c>
      <c r="B20" s="15" t="s">
        <v>18</v>
      </c>
      <c r="C20" s="15" t="s">
        <v>16</v>
      </c>
      <c r="D20" s="13">
        <f>E20*12*$D$2</f>
        <v>998.4376645455651</v>
      </c>
      <c r="E20" s="13">
        <v>0.2275797010725668</v>
      </c>
      <c r="F20" s="66"/>
    </row>
    <row r="21" spans="1:6" ht="30">
      <c r="A21" s="11" t="s">
        <v>148</v>
      </c>
      <c r="B21" s="15" t="s">
        <v>77</v>
      </c>
      <c r="C21" s="15" t="s">
        <v>16</v>
      </c>
      <c r="D21" s="13">
        <f>E21*12*$D$2</f>
        <v>402.4242285774699</v>
      </c>
      <c r="E21" s="13">
        <v>0.09172689382236275</v>
      </c>
      <c r="F21" s="66"/>
    </row>
    <row r="22" spans="1:6" ht="98.25" customHeight="1">
      <c r="A22" s="11" t="s">
        <v>149</v>
      </c>
      <c r="B22" s="15" t="s">
        <v>20</v>
      </c>
      <c r="C22" s="15" t="s">
        <v>16</v>
      </c>
      <c r="D22" s="13">
        <f>E22*12*$D$2</f>
        <v>4345.414678475913</v>
      </c>
      <c r="E22" s="13">
        <v>0.9904756287554507</v>
      </c>
      <c r="F22" s="66"/>
    </row>
    <row r="23" spans="1:6" ht="15">
      <c r="A23" s="146" t="s">
        <v>78</v>
      </c>
      <c r="B23" s="154"/>
      <c r="C23" s="154"/>
      <c r="D23" s="19">
        <f>SUM(D24:D25)</f>
        <v>9231.30079371319</v>
      </c>
      <c r="E23" s="19">
        <v>2.1041440540010004</v>
      </c>
      <c r="F23" s="66"/>
    </row>
    <row r="24" spans="1:6" ht="75">
      <c r="A24" s="20" t="s">
        <v>150</v>
      </c>
      <c r="B24" s="15" t="s">
        <v>22</v>
      </c>
      <c r="C24" s="15" t="s">
        <v>16</v>
      </c>
      <c r="D24" s="13">
        <f>E24*12*$D$2</f>
        <v>1041.266831301629</v>
      </c>
      <c r="E24" s="13">
        <v>0.23734200202900005</v>
      </c>
      <c r="F24" s="66"/>
    </row>
    <row r="25" spans="1:6" ht="105">
      <c r="A25" s="11" t="s">
        <v>151</v>
      </c>
      <c r="B25" s="15" t="s">
        <v>23</v>
      </c>
      <c r="C25" s="15" t="s">
        <v>24</v>
      </c>
      <c r="D25" s="13">
        <f>E25*12*$D$2</f>
        <v>8190.033962411561</v>
      </c>
      <c r="E25" s="14">
        <v>1.8668020519720003</v>
      </c>
      <c r="F25" s="66"/>
    </row>
    <row r="26" spans="1:6" ht="15">
      <c r="A26" s="146" t="s">
        <v>124</v>
      </c>
      <c r="B26" s="146"/>
      <c r="C26" s="146"/>
      <c r="D26" s="21">
        <f>SUM(D27)</f>
        <v>1069.9642799999983</v>
      </c>
      <c r="E26" s="21">
        <v>0.2438831783369799</v>
      </c>
      <c r="F26" s="66"/>
    </row>
    <row r="27" spans="1:6" ht="15">
      <c r="A27" s="11" t="s">
        <v>152</v>
      </c>
      <c r="B27" s="15" t="s">
        <v>27</v>
      </c>
      <c r="C27" s="15" t="s">
        <v>28</v>
      </c>
      <c r="D27" s="13">
        <f>E27*12*$D$2</f>
        <v>1069.9642799999983</v>
      </c>
      <c r="E27" s="13">
        <v>0.2438831783369799</v>
      </c>
      <c r="F27" s="66"/>
    </row>
    <row r="28" spans="1:6" ht="15">
      <c r="A28" s="146" t="s">
        <v>29</v>
      </c>
      <c r="B28" s="146"/>
      <c r="C28" s="146"/>
      <c r="D28" s="21">
        <f>SUM(D29:D30)</f>
        <v>383.8081607257891</v>
      </c>
      <c r="E28" s="21">
        <v>0.08748362525660765</v>
      </c>
      <c r="F28" s="66"/>
    </row>
    <row r="29" spans="1:6" ht="30">
      <c r="A29" s="11" t="s">
        <v>153</v>
      </c>
      <c r="B29" s="15" t="s">
        <v>81</v>
      </c>
      <c r="C29" s="15" t="s">
        <v>12</v>
      </c>
      <c r="D29" s="13">
        <f>E29*12*$D$2</f>
        <v>191.90408036289455</v>
      </c>
      <c r="E29" s="14">
        <v>0.043741812628303824</v>
      </c>
      <c r="F29" s="66"/>
    </row>
    <row r="30" spans="1:6" ht="30">
      <c r="A30" s="11" t="s">
        <v>154</v>
      </c>
      <c r="B30" s="15" t="s">
        <v>155</v>
      </c>
      <c r="C30" s="15" t="s">
        <v>32</v>
      </c>
      <c r="D30" s="13">
        <f>E30*12*$D$2</f>
        <v>191.90408036289455</v>
      </c>
      <c r="E30" s="14">
        <v>0.043741812628303824</v>
      </c>
      <c r="F30" s="66"/>
    </row>
    <row r="31" spans="1:6" ht="15">
      <c r="A31" s="9"/>
      <c r="B31" s="22" t="s">
        <v>33</v>
      </c>
      <c r="C31" s="22"/>
      <c r="D31" s="23">
        <f>D7+D15+D18+D23+D26+D28</f>
        <v>34462.10529282313</v>
      </c>
      <c r="E31" s="10">
        <v>7.855147997087691</v>
      </c>
      <c r="F31" s="66"/>
    </row>
    <row r="32" spans="1:6" ht="15">
      <c r="A32" s="24"/>
      <c r="B32" s="25"/>
      <c r="C32" s="26"/>
      <c r="D32" s="80"/>
      <c r="E32" s="81"/>
      <c r="F32" s="2"/>
    </row>
    <row r="33" spans="1:6" ht="7.5" customHeight="1">
      <c r="A33" s="40"/>
      <c r="B33" s="40"/>
      <c r="C33" s="40"/>
      <c r="D33" s="40"/>
      <c r="E33" s="40"/>
      <c r="F33" s="41"/>
    </row>
    <row r="34" spans="1:6" ht="105">
      <c r="A34" s="18" t="s">
        <v>34</v>
      </c>
      <c r="B34" s="18" t="s">
        <v>35</v>
      </c>
      <c r="C34" s="18" t="s">
        <v>36</v>
      </c>
      <c r="D34" s="18" t="s">
        <v>37</v>
      </c>
      <c r="E34" s="18" t="s">
        <v>38</v>
      </c>
      <c r="F34" s="18" t="s">
        <v>39</v>
      </c>
    </row>
    <row r="35" spans="1:6" ht="15">
      <c r="A35" s="18">
        <v>1</v>
      </c>
      <c r="B35" s="8" t="s">
        <v>40</v>
      </c>
      <c r="C35" s="18" t="s">
        <v>156</v>
      </c>
      <c r="D35" s="48">
        <f>E35*12*D2</f>
        <v>11678.7264</v>
      </c>
      <c r="E35" s="29">
        <v>2.662</v>
      </c>
      <c r="F35" s="30">
        <v>2</v>
      </c>
    </row>
    <row r="36" spans="1:6" ht="15">
      <c r="A36" s="18"/>
      <c r="B36" s="31" t="s">
        <v>41</v>
      </c>
      <c r="C36" s="17"/>
      <c r="D36" s="82">
        <f>D35</f>
        <v>11678.7264</v>
      </c>
      <c r="E36" s="33">
        <f>SUM(E35:E35)</f>
        <v>2.662</v>
      </c>
      <c r="F36" s="34"/>
    </row>
    <row r="37" spans="1:6" ht="13.5" customHeight="1">
      <c r="A37" s="24"/>
      <c r="B37" s="25"/>
      <c r="C37" s="35"/>
      <c r="D37" s="35"/>
      <c r="E37" s="35"/>
      <c r="F37" s="35"/>
    </row>
    <row r="38" spans="1:6" ht="29.25">
      <c r="A38" s="24"/>
      <c r="B38" s="25" t="s">
        <v>42</v>
      </c>
      <c r="C38" s="36">
        <f>D31+D36</f>
        <v>46140.83169282313</v>
      </c>
      <c r="D38" s="36"/>
      <c r="E38" s="36"/>
      <c r="F38" s="35"/>
    </row>
    <row r="39" spans="1:6" ht="15">
      <c r="A39" s="24"/>
      <c r="B39" s="25" t="s">
        <v>43</v>
      </c>
      <c r="C39" s="37">
        <f>E31+E36</f>
        <v>10.51714799708769</v>
      </c>
      <c r="D39" s="35"/>
      <c r="E39" s="35"/>
      <c r="F39" s="35"/>
    </row>
    <row r="40" spans="1:6" ht="9.75" customHeight="1">
      <c r="A40" s="24"/>
      <c r="B40" s="25"/>
      <c r="C40" s="37"/>
      <c r="D40" s="35"/>
      <c r="E40" s="35"/>
      <c r="F40" s="35"/>
    </row>
    <row r="41" spans="1:6" ht="7.5" customHeight="1">
      <c r="A41" s="2"/>
      <c r="B41" s="2"/>
      <c r="C41" s="2"/>
      <c r="D41" s="2"/>
      <c r="E41" s="2"/>
      <c r="F41" s="2"/>
    </row>
    <row r="42" spans="1:6" ht="33" customHeight="1">
      <c r="A42" s="147" t="s">
        <v>44</v>
      </c>
      <c r="B42" s="147"/>
      <c r="C42" s="147"/>
      <c r="D42" s="147"/>
      <c r="E42" s="147"/>
      <c r="F42" s="147"/>
    </row>
    <row r="43" spans="1:6" ht="7.5" customHeight="1">
      <c r="A43" s="1"/>
      <c r="B43" s="1"/>
      <c r="C43" s="1"/>
      <c r="D43" s="2"/>
      <c r="E43" s="2"/>
      <c r="F43" s="2"/>
    </row>
    <row r="44" spans="1:6" ht="79.5" customHeight="1">
      <c r="A44" s="8"/>
      <c r="B44" s="9" t="s">
        <v>2</v>
      </c>
      <c r="C44" s="9" t="s">
        <v>3</v>
      </c>
      <c r="D44" s="9" t="s">
        <v>4</v>
      </c>
      <c r="E44" s="9" t="s">
        <v>5</v>
      </c>
      <c r="F44" s="2"/>
    </row>
    <row r="45" spans="1:5" ht="32.25" customHeight="1">
      <c r="A45" s="148" t="s">
        <v>45</v>
      </c>
      <c r="B45" s="148"/>
      <c r="C45" s="148"/>
      <c r="D45" s="10">
        <f>D46</f>
        <v>57.911040000000014</v>
      </c>
      <c r="E45" s="83">
        <v>0.01</v>
      </c>
    </row>
    <row r="46" spans="1:5" ht="30">
      <c r="A46" s="11" t="s">
        <v>7</v>
      </c>
      <c r="B46" s="38" t="s">
        <v>46</v>
      </c>
      <c r="C46" s="38" t="s">
        <v>90</v>
      </c>
      <c r="D46" s="13">
        <f>E46*D2*12</f>
        <v>57.911040000000014</v>
      </c>
      <c r="E46" s="39">
        <v>0.013200000000000002</v>
      </c>
    </row>
    <row r="47" spans="1:5" ht="32.25" customHeight="1">
      <c r="A47" s="148" t="s">
        <v>48</v>
      </c>
      <c r="B47" s="148"/>
      <c r="C47" s="148"/>
      <c r="D47" s="10">
        <f>D48+D49</f>
        <v>3448.065521940698</v>
      </c>
      <c r="E47" s="10">
        <f>E48+E49</f>
        <v>0.7859376189689774</v>
      </c>
    </row>
    <row r="48" spans="1:5" ht="45">
      <c r="A48" s="11" t="s">
        <v>10</v>
      </c>
      <c r="B48" s="38" t="s">
        <v>85</v>
      </c>
      <c r="C48" s="38" t="s">
        <v>86</v>
      </c>
      <c r="D48" s="13">
        <f>E48*D2*12</f>
        <v>115.82208000000003</v>
      </c>
      <c r="E48" s="39">
        <v>0.026400000000000003</v>
      </c>
    </row>
    <row r="49" spans="1:5" ht="30">
      <c r="A49" s="11" t="s">
        <v>87</v>
      </c>
      <c r="B49" s="64" t="s">
        <v>64</v>
      </c>
      <c r="C49" s="64" t="s">
        <v>88</v>
      </c>
      <c r="D49" s="13">
        <f>E49*$D$2*12</f>
        <v>3332.243441940698</v>
      </c>
      <c r="E49" s="39">
        <v>0.7595376189689774</v>
      </c>
    </row>
    <row r="50" spans="1:6" ht="15">
      <c r="A50" s="9"/>
      <c r="B50" s="22" t="s">
        <v>33</v>
      </c>
      <c r="C50" s="22"/>
      <c r="D50" s="23">
        <f>D45+D47</f>
        <v>3505.976561940698</v>
      </c>
      <c r="E50" s="10">
        <f>E45+E47</f>
        <v>0.7959376189689774</v>
      </c>
      <c r="F50" s="6"/>
    </row>
    <row r="51" spans="1:6" ht="9" customHeight="1">
      <c r="A51" s="2"/>
      <c r="B51" s="2"/>
      <c r="C51" s="2"/>
      <c r="D51" s="2"/>
      <c r="E51" s="2"/>
      <c r="F51" s="2"/>
    </row>
    <row r="52" spans="1:6" ht="21.75" customHeight="1">
      <c r="A52" s="25"/>
      <c r="B52" s="25"/>
      <c r="C52" s="25"/>
      <c r="D52" s="25"/>
      <c r="E52" s="25"/>
      <c r="F52" s="24"/>
    </row>
    <row r="53" spans="1:6" ht="105">
      <c r="A53" s="18" t="s">
        <v>34</v>
      </c>
      <c r="B53" s="18" t="s">
        <v>35</v>
      </c>
      <c r="C53" s="18" t="s">
        <v>36</v>
      </c>
      <c r="D53" s="18" t="s">
        <v>37</v>
      </c>
      <c r="E53" s="18" t="s">
        <v>38</v>
      </c>
      <c r="F53" s="18" t="s">
        <v>39</v>
      </c>
    </row>
    <row r="54" spans="1:6" ht="15">
      <c r="A54" s="18">
        <v>1</v>
      </c>
      <c r="B54" s="8" t="s">
        <v>40</v>
      </c>
      <c r="C54" s="18" t="s">
        <v>157</v>
      </c>
      <c r="D54" s="69">
        <f>D35*1.75/17.5</f>
        <v>1167.87264</v>
      </c>
      <c r="E54" s="42">
        <f>D54/12/$D$2</f>
        <v>0.2662</v>
      </c>
      <c r="F54" s="30">
        <v>2</v>
      </c>
    </row>
    <row r="55" spans="1:6" ht="15">
      <c r="A55" s="43"/>
      <c r="B55" s="43" t="s">
        <v>41</v>
      </c>
      <c r="C55" s="43"/>
      <c r="D55" s="84">
        <f>D54</f>
        <v>1167.87264</v>
      </c>
      <c r="E55" s="85">
        <f>D55/12/$D$2</f>
        <v>0.2662</v>
      </c>
      <c r="F55" s="43"/>
    </row>
    <row r="57" spans="2:3" ht="29.25">
      <c r="B57" s="25" t="s">
        <v>158</v>
      </c>
      <c r="C57" s="36">
        <f>C38</f>
        <v>46140.83169282313</v>
      </c>
    </row>
  </sheetData>
  <mergeCells count="11">
    <mergeCell ref="A1:E1"/>
    <mergeCell ref="A4:E4"/>
    <mergeCell ref="A7:C7"/>
    <mergeCell ref="A15:C15"/>
    <mergeCell ref="A42:F42"/>
    <mergeCell ref="A45:C45"/>
    <mergeCell ref="A47:C47"/>
    <mergeCell ref="A18:C18"/>
    <mergeCell ref="A23:C23"/>
    <mergeCell ref="A26:C26"/>
    <mergeCell ref="A28:C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9"/>
  <sheetViews>
    <sheetView zoomScale="75" zoomScaleNormal="75" workbookViewId="0" topLeftCell="A1">
      <selection activeCell="C129" sqref="C129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>
      <c r="A1" s="147" t="s">
        <v>159</v>
      </c>
      <c r="B1" s="147"/>
      <c r="C1" s="147"/>
      <c r="D1" s="147"/>
      <c r="E1" s="147"/>
      <c r="F1" s="2"/>
    </row>
    <row r="2" spans="1:6" ht="18" customHeight="1">
      <c r="A2" s="2"/>
      <c r="B2" s="1" t="s">
        <v>160</v>
      </c>
      <c r="C2" s="4"/>
      <c r="D2" s="5">
        <v>118.9</v>
      </c>
      <c r="E2" s="6" t="s">
        <v>0</v>
      </c>
      <c r="F2" s="2"/>
    </row>
    <row r="3" spans="1:6" ht="4.5" customHeight="1">
      <c r="A3" s="2"/>
      <c r="B3" s="7"/>
      <c r="C3" s="2"/>
      <c r="D3" s="2"/>
      <c r="E3" s="2"/>
      <c r="F3" s="2"/>
    </row>
    <row r="4" spans="1:6" ht="29.25" customHeight="1">
      <c r="A4" s="147" t="s">
        <v>1</v>
      </c>
      <c r="B4" s="147"/>
      <c r="C4" s="147"/>
      <c r="D4" s="147"/>
      <c r="E4" s="147"/>
      <c r="F4" s="2"/>
    </row>
    <row r="5" spans="1:6" ht="3.75" customHeight="1">
      <c r="A5" s="1"/>
      <c r="B5" s="1"/>
      <c r="C5" s="1"/>
      <c r="D5" s="1"/>
      <c r="E5" s="1"/>
      <c r="F5" s="2"/>
    </row>
    <row r="6" spans="1:6" ht="79.5" customHeight="1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.75" customHeight="1">
      <c r="A7" s="149" t="s">
        <v>6</v>
      </c>
      <c r="B7" s="152"/>
      <c r="C7" s="153"/>
      <c r="D7" s="10">
        <f>SUM(D8:D9)</f>
        <v>2149.3719067187913</v>
      </c>
      <c r="E7" s="10">
        <v>1.5064283058023487</v>
      </c>
      <c r="F7" s="67"/>
    </row>
    <row r="8" spans="1:6" ht="15">
      <c r="A8" s="11" t="s">
        <v>7</v>
      </c>
      <c r="B8" s="8" t="s">
        <v>8</v>
      </c>
      <c r="C8" s="12" t="s">
        <v>9</v>
      </c>
      <c r="D8" s="13">
        <f>E8*$D$2*12</f>
        <v>1966.48847824226</v>
      </c>
      <c r="E8" s="14">
        <v>1.3782509659673816</v>
      </c>
      <c r="F8" s="67"/>
    </row>
    <row r="9" spans="1:6" ht="30">
      <c r="A9" s="11" t="s">
        <v>10</v>
      </c>
      <c r="B9" s="15" t="s">
        <v>11</v>
      </c>
      <c r="C9" s="15" t="s">
        <v>12</v>
      </c>
      <c r="D9" s="13">
        <f>E9*$D$2*12</f>
        <v>182.88342847653115</v>
      </c>
      <c r="E9" s="13">
        <v>0.12817733983496715</v>
      </c>
      <c r="F9" s="67"/>
    </row>
    <row r="10" spans="1:6" ht="30.75" customHeight="1">
      <c r="A10" s="149" t="s">
        <v>13</v>
      </c>
      <c r="B10" s="152"/>
      <c r="C10" s="153"/>
      <c r="D10" s="16">
        <f>SUM(D11:D13)</f>
        <v>1899.8744031630501</v>
      </c>
      <c r="E10" s="16">
        <v>1.3315632206076888</v>
      </c>
      <c r="F10" s="67"/>
    </row>
    <row r="11" spans="1:6" ht="29.25" customHeight="1">
      <c r="A11" s="11" t="s">
        <v>14</v>
      </c>
      <c r="B11" s="15" t="s">
        <v>15</v>
      </c>
      <c r="C11" s="15" t="s">
        <v>16</v>
      </c>
      <c r="D11" s="13">
        <f>E11*12*$D$2</f>
        <v>57.10017824101158</v>
      </c>
      <c r="E11" s="13">
        <v>0.04001974925778776</v>
      </c>
      <c r="F11" s="67"/>
    </row>
    <row r="12" spans="1:6" ht="30">
      <c r="A12" s="11" t="s">
        <v>17</v>
      </c>
      <c r="B12" s="15" t="s">
        <v>18</v>
      </c>
      <c r="C12" s="15" t="s">
        <v>16</v>
      </c>
      <c r="D12" s="13">
        <f>E12*12*$D$2</f>
        <v>99.80164524396221</v>
      </c>
      <c r="E12" s="13">
        <v>0.06994788705071643</v>
      </c>
      <c r="F12" s="67"/>
    </row>
    <row r="13" spans="1:6" ht="90">
      <c r="A13" s="11" t="s">
        <v>19</v>
      </c>
      <c r="B13" s="15" t="s">
        <v>20</v>
      </c>
      <c r="C13" s="15" t="s">
        <v>16</v>
      </c>
      <c r="D13" s="13">
        <f>E13*12*$D$2</f>
        <v>1742.9725796780763</v>
      </c>
      <c r="E13" s="13">
        <v>1.2215955842991844</v>
      </c>
      <c r="F13" s="67"/>
    </row>
    <row r="14" spans="1:6" ht="15">
      <c r="A14" s="146" t="s">
        <v>21</v>
      </c>
      <c r="B14" s="154"/>
      <c r="C14" s="154"/>
      <c r="D14" s="19">
        <f>SUM(D15:D16)</f>
        <v>2981.6397215945112</v>
      </c>
      <c r="E14" s="19">
        <v>2.0897390815773136</v>
      </c>
      <c r="F14" s="67"/>
    </row>
    <row r="15" spans="1:6" ht="75">
      <c r="A15" s="20" t="s">
        <v>161</v>
      </c>
      <c r="B15" s="15" t="s">
        <v>22</v>
      </c>
      <c r="C15" s="15" t="s">
        <v>16</v>
      </c>
      <c r="D15" s="13">
        <f>E15*12*$D$2</f>
        <v>315.9664704374112</v>
      </c>
      <c r="E15" s="13">
        <v>0.221451128705783</v>
      </c>
      <c r="F15" s="67"/>
    </row>
    <row r="16" spans="1:6" ht="105">
      <c r="A16" s="11" t="s">
        <v>143</v>
      </c>
      <c r="B16" s="15" t="s">
        <v>23</v>
      </c>
      <c r="C16" s="15" t="s">
        <v>24</v>
      </c>
      <c r="D16" s="13">
        <f>E16*12*$D$2</f>
        <v>2665.6732511571</v>
      </c>
      <c r="E16" s="14">
        <v>1.8682879528715306</v>
      </c>
      <c r="F16" s="67"/>
    </row>
    <row r="17" spans="1:6" ht="15">
      <c r="A17" s="146" t="s">
        <v>25</v>
      </c>
      <c r="B17" s="146"/>
      <c r="C17" s="146"/>
      <c r="D17" s="21">
        <f>SUM(D18)</f>
        <v>353.4623305624809</v>
      </c>
      <c r="E17" s="21">
        <v>0.20451951219512218</v>
      </c>
      <c r="F17" s="67"/>
    </row>
    <row r="18" spans="1:6" ht="15">
      <c r="A18" s="11" t="s">
        <v>26</v>
      </c>
      <c r="B18" s="15" t="s">
        <v>27</v>
      </c>
      <c r="C18" s="15" t="s">
        <v>28</v>
      </c>
      <c r="D18" s="13">
        <f>E18*12*$D$2</f>
        <v>353.4623305624809</v>
      </c>
      <c r="E18" s="14">
        <v>0.24773081760757</v>
      </c>
      <c r="F18" s="67"/>
    </row>
    <row r="19" spans="1:6" ht="15">
      <c r="A19" s="146" t="s">
        <v>29</v>
      </c>
      <c r="B19" s="146"/>
      <c r="C19" s="146"/>
      <c r="D19" s="21">
        <f>SUM(D20:D20)</f>
        <v>26.367264000000002</v>
      </c>
      <c r="E19" s="21">
        <v>0.06187329344635329</v>
      </c>
      <c r="F19" s="67"/>
    </row>
    <row r="20" spans="1:6" ht="45">
      <c r="A20" s="11" t="s">
        <v>30</v>
      </c>
      <c r="B20" s="15" t="s">
        <v>31</v>
      </c>
      <c r="C20" s="15" t="s">
        <v>32</v>
      </c>
      <c r="D20" s="13">
        <f>E20*12*$D$2</f>
        <v>26.367264000000002</v>
      </c>
      <c r="E20" s="13">
        <v>0.01848</v>
      </c>
      <c r="F20" s="67"/>
    </row>
    <row r="21" spans="1:6" ht="15">
      <c r="A21" s="9"/>
      <c r="B21" s="22" t="s">
        <v>33</v>
      </c>
      <c r="C21" s="22"/>
      <c r="D21" s="23">
        <f>D7+D10+D14+D17+D19</f>
        <v>7410.715626038835</v>
      </c>
      <c r="E21" s="10">
        <v>5.194123413628827</v>
      </c>
      <c r="F21" s="67"/>
    </row>
    <row r="22" spans="1:6" ht="4.5" customHeight="1">
      <c r="A22" s="24"/>
      <c r="B22" s="25"/>
      <c r="C22" s="26"/>
      <c r="D22" s="27"/>
      <c r="E22" s="28"/>
      <c r="F22" s="2"/>
    </row>
    <row r="23" spans="1:6" ht="105">
      <c r="A23" s="18" t="s">
        <v>34</v>
      </c>
      <c r="B23" s="18" t="s">
        <v>35</v>
      </c>
      <c r="C23" s="18" t="s">
        <v>36</v>
      </c>
      <c r="D23" s="18" t="s">
        <v>37</v>
      </c>
      <c r="E23" s="18" t="s">
        <v>38</v>
      </c>
      <c r="F23" s="18" t="s">
        <v>39</v>
      </c>
    </row>
    <row r="24" spans="1:6" ht="15">
      <c r="A24" s="18">
        <v>1</v>
      </c>
      <c r="B24" s="8" t="s">
        <v>40</v>
      </c>
      <c r="C24" s="18" t="s">
        <v>162</v>
      </c>
      <c r="D24" s="48">
        <f>E24*12*D2</f>
        <v>3798.674000000001</v>
      </c>
      <c r="E24" s="29">
        <v>2.6623731426969446</v>
      </c>
      <c r="F24" s="30">
        <v>2</v>
      </c>
    </row>
    <row r="25" spans="1:6" ht="15">
      <c r="A25" s="18"/>
      <c r="B25" s="31" t="s">
        <v>41</v>
      </c>
      <c r="C25" s="17"/>
      <c r="D25" s="32">
        <f>D24</f>
        <v>3798.674000000001</v>
      </c>
      <c r="E25" s="33">
        <f>SUM(E24:E24)</f>
        <v>2.6623731426969446</v>
      </c>
      <c r="F25" s="34"/>
    </row>
    <row r="26" spans="1:6" ht="4.5" customHeight="1">
      <c r="A26" s="24"/>
      <c r="B26" s="25"/>
      <c r="C26" s="35"/>
      <c r="D26" s="35"/>
      <c r="E26" s="35"/>
      <c r="F26" s="35"/>
    </row>
    <row r="27" spans="1:6" ht="29.25">
      <c r="A27" s="24"/>
      <c r="B27" s="25" t="s">
        <v>42</v>
      </c>
      <c r="C27" s="36">
        <f>D21+D25</f>
        <v>11209.389626038836</v>
      </c>
      <c r="D27" s="36"/>
      <c r="E27" s="36"/>
      <c r="F27" s="35"/>
    </row>
    <row r="28" spans="1:6" ht="15">
      <c r="A28" s="24"/>
      <c r="B28" s="25" t="s">
        <v>43</v>
      </c>
      <c r="C28" s="37">
        <f>E21+E25</f>
        <v>7.856496556325771</v>
      </c>
      <c r="D28" s="35"/>
      <c r="E28" s="35"/>
      <c r="F28" s="35"/>
    </row>
    <row r="29" spans="1:6" ht="2.25" customHeight="1">
      <c r="A29" s="24"/>
      <c r="B29" s="25"/>
      <c r="C29" s="37"/>
      <c r="D29" s="35"/>
      <c r="E29" s="35"/>
      <c r="F29" s="35"/>
    </row>
    <row r="30" spans="1:6" ht="5.25" customHeight="1">
      <c r="A30" s="2"/>
      <c r="B30" s="2"/>
      <c r="C30" s="2"/>
      <c r="D30" s="2"/>
      <c r="E30" s="2"/>
      <c r="F30" s="2"/>
    </row>
    <row r="31" spans="1:6" ht="33" customHeight="1">
      <c r="A31" s="147" t="s">
        <v>44</v>
      </c>
      <c r="B31" s="147"/>
      <c r="C31" s="147"/>
      <c r="D31" s="147"/>
      <c r="E31" s="147"/>
      <c r="F31" s="147"/>
    </row>
    <row r="32" spans="1:6" ht="7.5" customHeight="1">
      <c r="A32" s="1"/>
      <c r="B32" s="1"/>
      <c r="C32" s="1"/>
      <c r="D32" s="2"/>
      <c r="E32" s="2"/>
      <c r="F32" s="2"/>
    </row>
    <row r="33" spans="1:6" ht="79.5" customHeight="1">
      <c r="A33" s="8"/>
      <c r="B33" s="9" t="s">
        <v>2</v>
      </c>
      <c r="C33" s="9" t="s">
        <v>3</v>
      </c>
      <c r="D33" s="9" t="s">
        <v>4</v>
      </c>
      <c r="E33" s="9" t="s">
        <v>5</v>
      </c>
      <c r="F33" s="2"/>
    </row>
    <row r="34" spans="1:5" ht="30" customHeight="1">
      <c r="A34" s="148" t="s">
        <v>45</v>
      </c>
      <c r="B34" s="148"/>
      <c r="C34" s="148"/>
      <c r="D34" s="10">
        <f>D35</f>
        <v>18.83376</v>
      </c>
      <c r="E34" s="10">
        <v>0.013200000000000002</v>
      </c>
    </row>
    <row r="35" spans="1:5" ht="30">
      <c r="A35" s="11" t="s">
        <v>7</v>
      </c>
      <c r="B35" s="38" t="s">
        <v>46</v>
      </c>
      <c r="C35" s="38" t="s">
        <v>47</v>
      </c>
      <c r="D35" s="13">
        <f>E35*$D$2*12</f>
        <v>18.83376</v>
      </c>
      <c r="E35" s="39">
        <v>0.013200000000000002</v>
      </c>
    </row>
    <row r="36" spans="1:5" ht="30" customHeight="1">
      <c r="A36" s="148" t="s">
        <v>48</v>
      </c>
      <c r="B36" s="148"/>
      <c r="C36" s="148"/>
      <c r="D36" s="10">
        <f>E37*D2*12</f>
        <v>113.00256000000002</v>
      </c>
      <c r="E36" s="10">
        <v>0.0792</v>
      </c>
    </row>
    <row r="37" spans="1:5" ht="15">
      <c r="A37" s="11" t="s">
        <v>10</v>
      </c>
      <c r="B37" s="38" t="s">
        <v>163</v>
      </c>
      <c r="C37" s="38" t="s">
        <v>47</v>
      </c>
      <c r="D37" s="13">
        <f>E37*$D$2*12</f>
        <v>113.00256000000002</v>
      </c>
      <c r="E37" s="39">
        <v>0.0792</v>
      </c>
    </row>
    <row r="38" spans="1:5" ht="15">
      <c r="A38" s="9"/>
      <c r="B38" s="22" t="s">
        <v>33</v>
      </c>
      <c r="C38" s="22"/>
      <c r="D38" s="23">
        <f>D34+D36</f>
        <v>131.83632000000003</v>
      </c>
      <c r="E38" s="10">
        <v>0.0924</v>
      </c>
    </row>
    <row r="39" spans="1:6" ht="3.75" customHeight="1">
      <c r="A39" s="2"/>
      <c r="B39" s="2"/>
      <c r="C39" s="2"/>
      <c r="D39" s="2"/>
      <c r="E39" s="2"/>
      <c r="F39" s="2"/>
    </row>
    <row r="40" spans="1:6" ht="6" customHeight="1">
      <c r="A40" s="40"/>
      <c r="B40" s="40"/>
      <c r="C40" s="40"/>
      <c r="D40" s="40"/>
      <c r="E40" s="40"/>
      <c r="F40" s="41"/>
    </row>
    <row r="41" spans="1:6" ht="105">
      <c r="A41" s="18" t="s">
        <v>34</v>
      </c>
      <c r="B41" s="18" t="s">
        <v>35</v>
      </c>
      <c r="C41" s="18" t="s">
        <v>36</v>
      </c>
      <c r="D41" s="18" t="s">
        <v>37</v>
      </c>
      <c r="E41" s="18" t="s">
        <v>38</v>
      </c>
      <c r="F41" s="18" t="s">
        <v>39</v>
      </c>
    </row>
    <row r="42" spans="1:6" ht="15">
      <c r="A42" s="18">
        <v>1</v>
      </c>
      <c r="B42" s="8" t="s">
        <v>40</v>
      </c>
      <c r="C42" s="18" t="s">
        <v>103</v>
      </c>
      <c r="D42" s="69">
        <f>E42*12*D2</f>
        <v>666.4350000000002</v>
      </c>
      <c r="E42" s="42">
        <v>0.46708368376787224</v>
      </c>
      <c r="F42" s="30">
        <v>2</v>
      </c>
    </row>
    <row r="43" spans="1:6" ht="15">
      <c r="A43" s="43"/>
      <c r="B43" s="43" t="s">
        <v>41</v>
      </c>
      <c r="C43" s="43"/>
      <c r="D43" s="44">
        <f>D42</f>
        <v>666.4350000000002</v>
      </c>
      <c r="E43" s="45">
        <f>E42</f>
        <v>0.46708368376787224</v>
      </c>
      <c r="F43" s="43"/>
    </row>
    <row r="46" spans="1:6" ht="15">
      <c r="A46" s="2"/>
      <c r="B46" s="1" t="s">
        <v>164</v>
      </c>
      <c r="C46" s="4"/>
      <c r="D46" s="5">
        <v>212.5</v>
      </c>
      <c r="E46" s="6" t="s">
        <v>0</v>
      </c>
      <c r="F46" s="2"/>
    </row>
    <row r="47" spans="1:6" ht="15">
      <c r="A47" s="2"/>
      <c r="B47" s="7"/>
      <c r="C47" s="2"/>
      <c r="D47" s="2"/>
      <c r="E47" s="2"/>
      <c r="F47" s="2"/>
    </row>
    <row r="48" spans="1:6" s="86" customFormat="1" ht="34.5" customHeight="1">
      <c r="A48" s="147" t="s">
        <v>1</v>
      </c>
      <c r="B48" s="147"/>
      <c r="C48" s="147"/>
      <c r="D48" s="147"/>
      <c r="E48" s="147"/>
      <c r="F48" s="2"/>
    </row>
    <row r="49" spans="1:6" s="86" customFormat="1" ht="15">
      <c r="A49" s="1"/>
      <c r="B49" s="1"/>
      <c r="C49" s="1"/>
      <c r="D49" s="1"/>
      <c r="E49" s="1"/>
      <c r="F49" s="2"/>
    </row>
    <row r="50" spans="1:6" s="86" customFormat="1" ht="71.25">
      <c r="A50" s="8"/>
      <c r="B50" s="9" t="s">
        <v>2</v>
      </c>
      <c r="C50" s="9" t="s">
        <v>3</v>
      </c>
      <c r="D50" s="9" t="s">
        <v>4</v>
      </c>
      <c r="E50" s="9" t="s">
        <v>5</v>
      </c>
      <c r="F50" s="2"/>
    </row>
    <row r="51" spans="1:6" s="86" customFormat="1" ht="15" customHeight="1">
      <c r="A51" s="149" t="s">
        <v>49</v>
      </c>
      <c r="B51" s="152"/>
      <c r="C51" s="153"/>
      <c r="D51" s="10">
        <f>SUM(D52:D53)</f>
        <v>3582.2865111980022</v>
      </c>
      <c r="E51" s="10">
        <v>1.4048182396854911</v>
      </c>
      <c r="F51" s="67"/>
    </row>
    <row r="52" spans="1:6" s="86" customFormat="1" ht="15">
      <c r="A52" s="11" t="s">
        <v>7</v>
      </c>
      <c r="B52" s="8" t="s">
        <v>8</v>
      </c>
      <c r="C52" s="12" t="s">
        <v>9</v>
      </c>
      <c r="D52" s="13">
        <f>E52*$D$46*12</f>
        <v>3277.4807970704505</v>
      </c>
      <c r="E52" s="14">
        <v>1.2852865870864512</v>
      </c>
      <c r="F52" s="67"/>
    </row>
    <row r="53" spans="1:6" s="86" customFormat="1" ht="30">
      <c r="A53" s="11" t="s">
        <v>10</v>
      </c>
      <c r="B53" s="15" t="s">
        <v>11</v>
      </c>
      <c r="C53" s="15" t="s">
        <v>12</v>
      </c>
      <c r="D53" s="13">
        <f>E53*$D$46*12</f>
        <v>304.8057141275517</v>
      </c>
      <c r="E53" s="14">
        <v>0.1195316525990399</v>
      </c>
      <c r="F53" s="67"/>
    </row>
    <row r="54" spans="1:6" s="86" customFormat="1" ht="32.25" customHeight="1">
      <c r="A54" s="149" t="s">
        <v>13</v>
      </c>
      <c r="B54" s="152"/>
      <c r="C54" s="153"/>
      <c r="D54" s="16">
        <f>SUM(D55:D55)</f>
        <v>47.63045773476193</v>
      </c>
      <c r="E54" s="16">
        <v>0.01867861087637723</v>
      </c>
      <c r="F54" s="67"/>
    </row>
    <row r="55" spans="1:6" s="86" customFormat="1" ht="60">
      <c r="A55" s="11" t="s">
        <v>14</v>
      </c>
      <c r="B55" s="15" t="s">
        <v>50</v>
      </c>
      <c r="C55" s="15" t="s">
        <v>16</v>
      </c>
      <c r="D55" s="13">
        <f>E55*12*$D$46</f>
        <v>47.63045773476193</v>
      </c>
      <c r="E55" s="14">
        <v>0.01867861087637723</v>
      </c>
      <c r="F55" s="67"/>
    </row>
    <row r="56" spans="1:6" s="86" customFormat="1" ht="15">
      <c r="A56" s="146" t="s">
        <v>21</v>
      </c>
      <c r="B56" s="154"/>
      <c r="C56" s="154"/>
      <c r="D56" s="19">
        <f>SUM(D57:D58)</f>
        <v>991.6878669669534</v>
      </c>
      <c r="E56" s="19">
        <v>0.38889720273213857</v>
      </c>
      <c r="F56" s="67"/>
    </row>
    <row r="57" spans="1:6" s="86" customFormat="1" ht="60">
      <c r="A57" s="20" t="s">
        <v>17</v>
      </c>
      <c r="B57" s="15" t="s">
        <v>100</v>
      </c>
      <c r="C57" s="15" t="s">
        <v>16</v>
      </c>
      <c r="D57" s="13">
        <f>E57*12*$D$46</f>
        <v>50.033947628343576</v>
      </c>
      <c r="E57" s="13">
        <v>0.019621155932683754</v>
      </c>
      <c r="F57" s="67"/>
    </row>
    <row r="58" spans="1:6" s="86" customFormat="1" ht="60">
      <c r="A58" s="11" t="s">
        <v>130</v>
      </c>
      <c r="B58" s="15" t="s">
        <v>23</v>
      </c>
      <c r="C58" s="15" t="s">
        <v>101</v>
      </c>
      <c r="D58" s="13">
        <f>E58*12*$D$46</f>
        <v>941.6539193386099</v>
      </c>
      <c r="E58" s="14">
        <v>0.3692760467994548</v>
      </c>
      <c r="F58" s="67"/>
    </row>
    <row r="59" spans="1:6" s="86" customFormat="1" ht="15">
      <c r="A59" s="146" t="s">
        <v>25</v>
      </c>
      <c r="B59" s="146"/>
      <c r="C59" s="146"/>
      <c r="D59" s="21">
        <f>SUM(D60)</f>
        <v>583.6168800000015</v>
      </c>
      <c r="E59" s="21">
        <v>0.22886936470588296</v>
      </c>
      <c r="F59" s="67"/>
    </row>
    <row r="60" spans="1:6" s="86" customFormat="1" ht="15">
      <c r="A60" s="11" t="s">
        <v>161</v>
      </c>
      <c r="B60" s="15" t="s">
        <v>27</v>
      </c>
      <c r="C60" s="15" t="s">
        <v>28</v>
      </c>
      <c r="D60" s="13">
        <f>E60*12*$D$46</f>
        <v>583.6168800000015</v>
      </c>
      <c r="E60" s="46">
        <v>0.22886936470588296</v>
      </c>
      <c r="F60" s="67"/>
    </row>
    <row r="61" spans="1:6" s="86" customFormat="1" ht="15">
      <c r="A61" s="146" t="s">
        <v>29</v>
      </c>
      <c r="B61" s="146"/>
      <c r="C61" s="146"/>
      <c r="D61" s="21">
        <f>SUM(D62:D63)</f>
        <v>593.9754369035261</v>
      </c>
      <c r="E61" s="21">
        <v>0.23293154388373577</v>
      </c>
      <c r="F61" s="67"/>
    </row>
    <row r="62" spans="1:6" s="86" customFormat="1" ht="15">
      <c r="A62" s="18" t="s">
        <v>51</v>
      </c>
      <c r="B62" s="47" t="s">
        <v>52</v>
      </c>
      <c r="C62" s="47" t="s">
        <v>53</v>
      </c>
      <c r="D62" s="13">
        <f>E62*12*$D$46</f>
        <v>517.5991256806661</v>
      </c>
      <c r="E62" s="46">
        <v>0.20298004928653574</v>
      </c>
      <c r="F62" s="67"/>
    </row>
    <row r="63" spans="1:6" ht="45">
      <c r="A63" s="11" t="s">
        <v>26</v>
      </c>
      <c r="B63" s="15" t="s">
        <v>31</v>
      </c>
      <c r="C63" s="15" t="s">
        <v>32</v>
      </c>
      <c r="D63" s="13">
        <f>E63*12*$D$46</f>
        <v>76.37631122286001</v>
      </c>
      <c r="E63" s="13">
        <v>0.029951494597200003</v>
      </c>
      <c r="F63" s="67"/>
    </row>
    <row r="64" spans="1:6" ht="15">
      <c r="A64" s="9"/>
      <c r="B64" s="22" t="s">
        <v>33</v>
      </c>
      <c r="C64" s="22"/>
      <c r="D64" s="23">
        <f>D51+D54+D56+D59+D61</f>
        <v>5799.197152803245</v>
      </c>
      <c r="E64" s="10">
        <v>2.2741949618836252</v>
      </c>
      <c r="F64" s="67"/>
    </row>
    <row r="65" spans="1:6" ht="15">
      <c r="A65" s="24"/>
      <c r="B65" s="25"/>
      <c r="C65" s="26"/>
      <c r="D65" s="27"/>
      <c r="E65" s="28"/>
      <c r="F65" s="2"/>
    </row>
    <row r="66" spans="1:6" ht="105">
      <c r="A66" s="18" t="s">
        <v>34</v>
      </c>
      <c r="B66" s="18" t="s">
        <v>35</v>
      </c>
      <c r="C66" s="18" t="s">
        <v>36</v>
      </c>
      <c r="D66" s="18" t="s">
        <v>37</v>
      </c>
      <c r="E66" s="18" t="s">
        <v>38</v>
      </c>
      <c r="F66" s="18" t="s">
        <v>39</v>
      </c>
    </row>
    <row r="67" spans="1:6" ht="15">
      <c r="A67" s="18">
        <v>1</v>
      </c>
      <c r="B67" s="8" t="s">
        <v>40</v>
      </c>
      <c r="C67" s="18" t="s">
        <v>165</v>
      </c>
      <c r="D67" s="18">
        <f>E67*12*D46</f>
        <v>6788.099999999999</v>
      </c>
      <c r="E67" s="29">
        <v>2.662</v>
      </c>
      <c r="F67" s="30">
        <v>2</v>
      </c>
    </row>
    <row r="68" spans="1:6" ht="15">
      <c r="A68" s="18"/>
      <c r="B68" s="31" t="s">
        <v>41</v>
      </c>
      <c r="C68" s="17"/>
      <c r="D68" s="91">
        <f>D67</f>
        <v>6788.099999999999</v>
      </c>
      <c r="E68" s="33">
        <f>SUM(E67:E67)</f>
        <v>2.662</v>
      </c>
      <c r="F68" s="34"/>
    </row>
    <row r="69" spans="1:6" ht="15">
      <c r="A69" s="24"/>
      <c r="B69" s="25"/>
      <c r="C69" s="35"/>
      <c r="D69" s="35"/>
      <c r="E69" s="35"/>
      <c r="F69" s="35"/>
    </row>
    <row r="70" spans="1:6" ht="29.25">
      <c r="A70" s="24"/>
      <c r="B70" s="25" t="s">
        <v>42</v>
      </c>
      <c r="C70" s="36">
        <f>D64+D68</f>
        <v>12587.297152803245</v>
      </c>
      <c r="D70" s="36"/>
      <c r="E70" s="36"/>
      <c r="F70" s="35"/>
    </row>
    <row r="71" spans="1:6" ht="15">
      <c r="A71" s="24"/>
      <c r="B71" s="25" t="s">
        <v>43</v>
      </c>
      <c r="C71" s="37">
        <f>E64+E68</f>
        <v>4.936194961883626</v>
      </c>
      <c r="D71" s="35"/>
      <c r="E71" s="35"/>
      <c r="F71" s="35"/>
    </row>
    <row r="72" spans="1:6" ht="15">
      <c r="A72" s="24"/>
      <c r="B72" s="25"/>
      <c r="C72" s="37"/>
      <c r="D72" s="35"/>
      <c r="E72" s="35"/>
      <c r="F72" s="35"/>
    </row>
    <row r="73" spans="1:6" ht="15">
      <c r="A73" s="2"/>
      <c r="B73" s="2"/>
      <c r="C73" s="2"/>
      <c r="D73" s="2"/>
      <c r="E73" s="2"/>
      <c r="F73" s="2"/>
    </row>
    <row r="74" spans="1:6" ht="33.75" customHeight="1">
      <c r="A74" s="147" t="s">
        <v>44</v>
      </c>
      <c r="B74" s="147"/>
      <c r="C74" s="147"/>
      <c r="D74" s="147"/>
      <c r="E74" s="147"/>
      <c r="F74" s="147"/>
    </row>
    <row r="75" spans="1:6" ht="15">
      <c r="A75" s="1"/>
      <c r="B75" s="1"/>
      <c r="C75" s="1"/>
      <c r="D75" s="2"/>
      <c r="E75" s="2"/>
      <c r="F75" s="2"/>
    </row>
    <row r="76" spans="1:6" ht="71.25">
      <c r="A76" s="8"/>
      <c r="B76" s="9" t="s">
        <v>2</v>
      </c>
      <c r="C76" s="9" t="s">
        <v>3</v>
      </c>
      <c r="D76" s="9" t="s">
        <v>4</v>
      </c>
      <c r="E76" s="9" t="s">
        <v>5</v>
      </c>
      <c r="F76" s="2"/>
    </row>
    <row r="77" spans="1:5" ht="30" customHeight="1">
      <c r="A77" s="148" t="s">
        <v>45</v>
      </c>
      <c r="B77" s="148"/>
      <c r="C77" s="148"/>
      <c r="D77" s="10">
        <f>E78*D46*12</f>
        <v>33.660000000000004</v>
      </c>
      <c r="E77" s="10">
        <v>0.013200000000000002</v>
      </c>
    </row>
    <row r="78" spans="1:5" ht="30">
      <c r="A78" s="11" t="s">
        <v>7</v>
      </c>
      <c r="B78" s="38" t="s">
        <v>46</v>
      </c>
      <c r="C78" s="38" t="s">
        <v>47</v>
      </c>
      <c r="D78" s="13">
        <f>E78*$D$46*12</f>
        <v>33.660000000000004</v>
      </c>
      <c r="E78" s="39">
        <v>0.013200000000000002</v>
      </c>
    </row>
    <row r="79" spans="1:5" ht="30" customHeight="1">
      <c r="A79" s="148" t="s">
        <v>48</v>
      </c>
      <c r="B79" s="148"/>
      <c r="C79" s="148"/>
      <c r="D79" s="10">
        <f>D80</f>
        <v>201.96000000000004</v>
      </c>
      <c r="E79" s="10">
        <v>0.0792</v>
      </c>
    </row>
    <row r="80" spans="1:5" ht="15">
      <c r="A80" s="11" t="s">
        <v>10</v>
      </c>
      <c r="B80" s="38" t="s">
        <v>54</v>
      </c>
      <c r="C80" s="38" t="s">
        <v>47</v>
      </c>
      <c r="D80" s="13">
        <f>E80*$D$46*12</f>
        <v>201.96000000000004</v>
      </c>
      <c r="E80" s="39">
        <v>0.0792</v>
      </c>
    </row>
    <row r="81" spans="1:5" ht="15">
      <c r="A81" s="9"/>
      <c r="B81" s="22" t="s">
        <v>33</v>
      </c>
      <c r="C81" s="22"/>
      <c r="D81" s="23">
        <f>D77+D79</f>
        <v>235.62000000000003</v>
      </c>
      <c r="E81" s="10">
        <v>0.0924</v>
      </c>
    </row>
    <row r="82" spans="1:6" ht="15">
      <c r="A82" s="2"/>
      <c r="B82" s="2"/>
      <c r="C82" s="2"/>
      <c r="D82" s="2"/>
      <c r="E82" s="2"/>
      <c r="F82" s="2"/>
    </row>
    <row r="83" spans="1:6" ht="15">
      <c r="A83" s="40"/>
      <c r="B83" s="40"/>
      <c r="C83" s="40"/>
      <c r="D83" s="40"/>
      <c r="E83" s="40"/>
      <c r="F83" s="41"/>
    </row>
    <row r="84" spans="1:6" ht="105">
      <c r="A84" s="18" t="s">
        <v>34</v>
      </c>
      <c r="B84" s="18" t="s">
        <v>35</v>
      </c>
      <c r="C84" s="18" t="s">
        <v>36</v>
      </c>
      <c r="D84" s="18" t="s">
        <v>37</v>
      </c>
      <c r="E84" s="18" t="s">
        <v>38</v>
      </c>
      <c r="F84" s="18" t="s">
        <v>39</v>
      </c>
    </row>
    <row r="85" spans="1:6" ht="15">
      <c r="A85" s="18">
        <v>1</v>
      </c>
      <c r="B85" s="8" t="s">
        <v>40</v>
      </c>
      <c r="C85" s="18" t="s">
        <v>103</v>
      </c>
      <c r="D85" s="69">
        <f>E85*12*D46</f>
        <v>665.5</v>
      </c>
      <c r="E85" s="42">
        <v>0.26098039215686275</v>
      </c>
      <c r="F85" s="30">
        <v>2</v>
      </c>
    </row>
    <row r="86" spans="1:6" ht="15">
      <c r="A86" s="43"/>
      <c r="B86" s="43" t="s">
        <v>41</v>
      </c>
      <c r="C86" s="43"/>
      <c r="D86" s="44">
        <f>D85</f>
        <v>665.5</v>
      </c>
      <c r="E86" s="45">
        <f>E85</f>
        <v>0.26098039215686275</v>
      </c>
      <c r="F86" s="43"/>
    </row>
    <row r="87" ht="47.25" customHeight="1"/>
    <row r="88" spans="1:7" ht="15">
      <c r="A88" s="2"/>
      <c r="B88" s="1" t="s">
        <v>55</v>
      </c>
      <c r="C88" s="4"/>
      <c r="D88" s="5">
        <v>55.3</v>
      </c>
      <c r="E88" s="6" t="s">
        <v>0</v>
      </c>
      <c r="F88" s="51"/>
      <c r="G88" s="52"/>
    </row>
    <row r="89" spans="1:7" ht="17.25" customHeight="1">
      <c r="A89" s="2"/>
      <c r="B89" s="7"/>
      <c r="C89" s="2"/>
      <c r="D89" s="2"/>
      <c r="E89" s="2"/>
      <c r="F89" s="51"/>
      <c r="G89" s="52"/>
    </row>
    <row r="90" spans="1:7" ht="36" customHeight="1">
      <c r="A90" s="147" t="s">
        <v>1</v>
      </c>
      <c r="B90" s="147"/>
      <c r="C90" s="147"/>
      <c r="D90" s="147"/>
      <c r="E90" s="147"/>
      <c r="F90" s="51"/>
      <c r="G90" s="52"/>
    </row>
    <row r="91" spans="1:7" ht="18.75" customHeight="1">
      <c r="A91" s="1"/>
      <c r="B91" s="1"/>
      <c r="C91" s="1"/>
      <c r="D91" s="1"/>
      <c r="E91" s="1"/>
      <c r="F91" s="51"/>
      <c r="G91" s="52"/>
    </row>
    <row r="92" spans="1:7" ht="71.25">
      <c r="A92" s="8"/>
      <c r="B92" s="9" t="s">
        <v>2</v>
      </c>
      <c r="C92" s="9" t="s">
        <v>3</v>
      </c>
      <c r="D92" s="9" t="s">
        <v>4</v>
      </c>
      <c r="E92" s="9" t="s">
        <v>5</v>
      </c>
      <c r="F92" s="51"/>
      <c r="G92" s="52"/>
    </row>
    <row r="93" spans="1:9" ht="15">
      <c r="A93" s="149" t="s">
        <v>49</v>
      </c>
      <c r="B93" s="150"/>
      <c r="C93" s="151"/>
      <c r="D93" s="10">
        <f>SUM(D94:D95)</f>
        <v>895.5716277995006</v>
      </c>
      <c r="E93" s="10">
        <v>1.34956544273584</v>
      </c>
      <c r="F93" s="57"/>
      <c r="G93" s="58"/>
      <c r="H93" s="59"/>
      <c r="I93" s="59"/>
    </row>
    <row r="94" spans="1:9" ht="15">
      <c r="A94" s="11" t="s">
        <v>7</v>
      </c>
      <c r="B94" s="8" t="s">
        <v>8</v>
      </c>
      <c r="C94" s="12" t="s">
        <v>9</v>
      </c>
      <c r="D94" s="13">
        <f>E94*$D$88*12</f>
        <v>819.3701992676124</v>
      </c>
      <c r="E94" s="14">
        <v>1.2347350802706638</v>
      </c>
      <c r="F94" s="57"/>
      <c r="G94" s="58"/>
      <c r="H94" s="59"/>
      <c r="I94" s="59"/>
    </row>
    <row r="95" spans="1:9" ht="30">
      <c r="A95" s="11" t="s">
        <v>10</v>
      </c>
      <c r="B95" s="15" t="s">
        <v>11</v>
      </c>
      <c r="C95" s="15" t="s">
        <v>12</v>
      </c>
      <c r="D95" s="13">
        <f>E95*$D$88*12</f>
        <v>76.20142853188814</v>
      </c>
      <c r="E95" s="13">
        <v>0.114830362465172</v>
      </c>
      <c r="F95" s="57"/>
      <c r="G95" s="58"/>
      <c r="H95" s="59"/>
      <c r="I95" s="59"/>
    </row>
    <row r="96" spans="1:9" ht="29.25" customHeight="1">
      <c r="A96" s="149" t="s">
        <v>13</v>
      </c>
      <c r="B96" s="152"/>
      <c r="C96" s="153"/>
      <c r="D96" s="16">
        <f>SUM(D97:D98)</f>
        <v>968.2223868596551</v>
      </c>
      <c r="E96" s="16">
        <v>1.4590451881549957</v>
      </c>
      <c r="F96" s="57"/>
      <c r="G96" s="58"/>
      <c r="H96" s="59"/>
      <c r="I96" s="59"/>
    </row>
    <row r="97" spans="1:9" ht="30">
      <c r="A97" s="11" t="s">
        <v>14</v>
      </c>
      <c r="B97" s="15" t="s">
        <v>18</v>
      </c>
      <c r="C97" s="15" t="s">
        <v>16</v>
      </c>
      <c r="D97" s="13">
        <f>E97*$D$88*12</f>
        <v>46.574101113849046</v>
      </c>
      <c r="E97" s="14">
        <v>0.07018399806185813</v>
      </c>
      <c r="F97" s="57"/>
      <c r="G97" s="58"/>
      <c r="H97" s="59"/>
      <c r="I97" s="59"/>
    </row>
    <row r="98" spans="1:9" ht="90">
      <c r="A98" s="11" t="s">
        <v>17</v>
      </c>
      <c r="B98" s="15" t="s">
        <v>20</v>
      </c>
      <c r="C98" s="15" t="s">
        <v>16</v>
      </c>
      <c r="D98" s="13">
        <f>E98*$D$88*12</f>
        <v>921.6482857458061</v>
      </c>
      <c r="E98" s="14">
        <v>1.3888611900931376</v>
      </c>
      <c r="F98" s="60"/>
      <c r="G98" s="58"/>
      <c r="H98" s="59"/>
      <c r="I98" s="59"/>
    </row>
    <row r="99" spans="1:9" ht="15">
      <c r="A99" s="146" t="s">
        <v>21</v>
      </c>
      <c r="B99" s="154"/>
      <c r="C99" s="154"/>
      <c r="D99" s="19">
        <f>SUM(D100:D101)</f>
        <v>665.8295391057156</v>
      </c>
      <c r="E99" s="19">
        <v>1.0033597635710003</v>
      </c>
      <c r="F99" s="60"/>
      <c r="G99" s="58"/>
      <c r="H99" s="59"/>
      <c r="I99" s="59"/>
    </row>
    <row r="100" spans="1:9" ht="75">
      <c r="A100" s="20" t="s">
        <v>19</v>
      </c>
      <c r="B100" s="15" t="s">
        <v>56</v>
      </c>
      <c r="C100" s="15" t="s">
        <v>16</v>
      </c>
      <c r="D100" s="13">
        <f>E100*$D$88*12</f>
        <v>78.83914998895322</v>
      </c>
      <c r="E100" s="13">
        <v>0.11880522903700004</v>
      </c>
      <c r="F100" s="60"/>
      <c r="G100" s="58"/>
      <c r="H100" s="59"/>
      <c r="I100" s="59"/>
    </row>
    <row r="101" spans="1:9" ht="75">
      <c r="A101" s="11" t="s">
        <v>57</v>
      </c>
      <c r="B101" s="15" t="s">
        <v>23</v>
      </c>
      <c r="C101" s="15" t="s">
        <v>58</v>
      </c>
      <c r="D101" s="13">
        <f>E101*$D$88*12</f>
        <v>586.9903891167625</v>
      </c>
      <c r="E101" s="14">
        <v>0.8845545345340001</v>
      </c>
      <c r="F101" s="60"/>
      <c r="G101" s="58"/>
      <c r="H101" s="59"/>
      <c r="I101" s="59"/>
    </row>
    <row r="102" spans="1:9" ht="15">
      <c r="A102" s="146" t="s">
        <v>25</v>
      </c>
      <c r="B102" s="146"/>
      <c r="C102" s="146"/>
      <c r="D102" s="21">
        <f>SUM(D103)</f>
        <v>219.25305410685598</v>
      </c>
      <c r="E102" s="21">
        <v>0.2931569620253165</v>
      </c>
      <c r="F102" s="60"/>
      <c r="G102" s="58"/>
      <c r="H102" s="59"/>
      <c r="I102" s="59"/>
    </row>
    <row r="103" spans="1:9" ht="15">
      <c r="A103" s="11" t="s">
        <v>51</v>
      </c>
      <c r="B103" s="15" t="s">
        <v>27</v>
      </c>
      <c r="C103" s="15" t="s">
        <v>28</v>
      </c>
      <c r="D103" s="13">
        <f>E103*$D$88*12</f>
        <v>219.25305410685598</v>
      </c>
      <c r="E103" s="46">
        <v>0.33039941848531645</v>
      </c>
      <c r="F103" s="60"/>
      <c r="G103" s="58"/>
      <c r="H103" s="59"/>
      <c r="I103" s="59"/>
    </row>
    <row r="104" spans="1:9" ht="15">
      <c r="A104" s="146" t="s">
        <v>29</v>
      </c>
      <c r="B104" s="146"/>
      <c r="C104" s="146"/>
      <c r="D104" s="21">
        <f>SUM(D105:D106)</f>
        <v>139.619221420166</v>
      </c>
      <c r="E104" s="21">
        <v>0.24820016602136055</v>
      </c>
      <c r="F104" s="60"/>
      <c r="G104" s="58"/>
      <c r="H104" s="59"/>
      <c r="I104" s="59"/>
    </row>
    <row r="105" spans="1:9" ht="15">
      <c r="A105" s="18" t="s">
        <v>26</v>
      </c>
      <c r="B105" s="47" t="s">
        <v>52</v>
      </c>
      <c r="C105" s="47" t="s">
        <v>53</v>
      </c>
      <c r="D105" s="46">
        <f>E105*D88*12</f>
        <v>129.39978142016602</v>
      </c>
      <c r="E105" s="46">
        <v>0.19499665675130504</v>
      </c>
      <c r="F105" s="60"/>
      <c r="G105" s="58"/>
      <c r="H105" s="59"/>
      <c r="I105" s="59"/>
    </row>
    <row r="106" spans="1:9" ht="45">
      <c r="A106" s="11" t="s">
        <v>30</v>
      </c>
      <c r="B106" s="15" t="s">
        <v>31</v>
      </c>
      <c r="C106" s="15" t="s">
        <v>32</v>
      </c>
      <c r="D106" s="13">
        <f>E106*$D$88*12</f>
        <v>10.21944</v>
      </c>
      <c r="E106" s="13">
        <v>0.015400000000000002</v>
      </c>
      <c r="F106" s="60"/>
      <c r="G106" s="58"/>
      <c r="H106" s="59"/>
      <c r="I106" s="59"/>
    </row>
    <row r="107" spans="1:9" ht="15">
      <c r="A107" s="9"/>
      <c r="B107" s="22" t="s">
        <v>33</v>
      </c>
      <c r="C107" s="22"/>
      <c r="D107" s="23">
        <f>D93+D96+D99+D102+D104</f>
        <v>2888.495829291893</v>
      </c>
      <c r="E107" s="10">
        <v>4.353327522508509</v>
      </c>
      <c r="F107" s="61"/>
      <c r="G107" s="58"/>
      <c r="H107" s="59"/>
      <c r="I107" s="59"/>
    </row>
    <row r="108" spans="1:7" ht="27.75" customHeight="1">
      <c r="A108" s="24"/>
      <c r="B108" s="25"/>
      <c r="C108" s="26"/>
      <c r="D108" s="27"/>
      <c r="E108" s="28"/>
      <c r="F108" s="51"/>
      <c r="G108" s="52"/>
    </row>
    <row r="109" spans="1:7" ht="105">
      <c r="A109" s="18" t="s">
        <v>34</v>
      </c>
      <c r="B109" s="18" t="s">
        <v>35</v>
      </c>
      <c r="C109" s="18" t="s">
        <v>36</v>
      </c>
      <c r="D109" s="18" t="s">
        <v>37</v>
      </c>
      <c r="E109" s="18" t="s">
        <v>38</v>
      </c>
      <c r="F109" s="53" t="s">
        <v>39</v>
      </c>
      <c r="G109" s="52"/>
    </row>
    <row r="110" spans="1:7" ht="15">
      <c r="A110" s="18">
        <v>1</v>
      </c>
      <c r="B110" s="8" t="s">
        <v>40</v>
      </c>
      <c r="C110" s="18" t="s">
        <v>59</v>
      </c>
      <c r="D110" s="48">
        <f>E110*12*D88</f>
        <v>1766.1714</v>
      </c>
      <c r="E110" s="29">
        <v>2.6615</v>
      </c>
      <c r="F110" s="54">
        <v>2</v>
      </c>
      <c r="G110" s="52"/>
    </row>
    <row r="111" spans="1:7" ht="15">
      <c r="A111" s="18"/>
      <c r="B111" s="31" t="s">
        <v>41</v>
      </c>
      <c r="C111" s="17"/>
      <c r="D111" s="49">
        <f>D110</f>
        <v>1766.1714</v>
      </c>
      <c r="E111" s="33">
        <f>SUM(E110:E110)</f>
        <v>2.6615</v>
      </c>
      <c r="F111" s="55"/>
      <c r="G111" s="52"/>
    </row>
    <row r="112" spans="1:7" ht="15">
      <c r="A112" s="24"/>
      <c r="B112" s="25"/>
      <c r="C112" s="35"/>
      <c r="D112" s="35"/>
      <c r="E112" s="35"/>
      <c r="F112" s="56"/>
      <c r="G112" s="52"/>
    </row>
    <row r="113" spans="1:7" ht="15">
      <c r="A113" s="24"/>
      <c r="B113" s="25"/>
      <c r="C113" s="35"/>
      <c r="D113" s="35"/>
      <c r="E113" s="35"/>
      <c r="F113" s="56"/>
      <c r="G113" s="52"/>
    </row>
    <row r="114" spans="1:7" ht="29.25">
      <c r="A114" s="24"/>
      <c r="B114" s="25" t="s">
        <v>42</v>
      </c>
      <c r="C114" s="36">
        <f>D107+D111</f>
        <v>4654.667229291893</v>
      </c>
      <c r="D114" s="36"/>
      <c r="E114" s="36"/>
      <c r="F114" s="56"/>
      <c r="G114" s="52"/>
    </row>
    <row r="115" spans="1:7" ht="15">
      <c r="A115" s="24"/>
      <c r="B115" s="25" t="s">
        <v>43</v>
      </c>
      <c r="C115" s="37">
        <f>E107+E111</f>
        <v>7.014827522508509</v>
      </c>
      <c r="D115" s="35"/>
      <c r="E115" s="35"/>
      <c r="F115" s="56"/>
      <c r="G115" s="52"/>
    </row>
    <row r="116" spans="1:7" ht="9" customHeight="1">
      <c r="A116" s="24"/>
      <c r="B116" s="25"/>
      <c r="C116" s="37"/>
      <c r="D116" s="35"/>
      <c r="E116" s="35"/>
      <c r="F116" s="56"/>
      <c r="G116" s="52"/>
    </row>
    <row r="117" spans="1:7" ht="15">
      <c r="A117" s="24"/>
      <c r="B117" s="25"/>
      <c r="C117" s="37"/>
      <c r="D117" s="35"/>
      <c r="E117" s="35"/>
      <c r="F117" s="56"/>
      <c r="G117" s="52"/>
    </row>
    <row r="118" spans="1:7" ht="27.75" customHeight="1">
      <c r="A118" s="147" t="s">
        <v>44</v>
      </c>
      <c r="B118" s="147"/>
      <c r="C118" s="147"/>
      <c r="D118" s="147"/>
      <c r="E118" s="147"/>
      <c r="F118" s="147"/>
      <c r="G118" s="52"/>
    </row>
    <row r="119" spans="1:7" ht="15">
      <c r="A119" s="1"/>
      <c r="B119" s="1"/>
      <c r="C119" s="1"/>
      <c r="D119" s="2"/>
      <c r="E119" s="2"/>
      <c r="F119" s="51"/>
      <c r="G119" s="52"/>
    </row>
    <row r="120" spans="1:7" ht="71.25">
      <c r="A120" s="8"/>
      <c r="B120" s="9" t="s">
        <v>2</v>
      </c>
      <c r="C120" s="9" t="s">
        <v>3</v>
      </c>
      <c r="D120" s="9" t="s">
        <v>4</v>
      </c>
      <c r="E120" s="9" t="s">
        <v>5</v>
      </c>
      <c r="F120" s="51"/>
      <c r="G120" s="52"/>
    </row>
    <row r="121" spans="1:7" ht="30" customHeight="1">
      <c r="A121" s="148" t="s">
        <v>45</v>
      </c>
      <c r="B121" s="148"/>
      <c r="C121" s="148"/>
      <c r="D121" s="10">
        <f>D122</f>
        <v>8.75952</v>
      </c>
      <c r="E121" s="10">
        <v>0.013200000000000002</v>
      </c>
      <c r="F121" s="52"/>
      <c r="G121" s="52"/>
    </row>
    <row r="122" spans="1:7" ht="30">
      <c r="A122" s="11" t="s">
        <v>7</v>
      </c>
      <c r="B122" s="38" t="s">
        <v>46</v>
      </c>
      <c r="C122" s="38" t="s">
        <v>47</v>
      </c>
      <c r="D122" s="13">
        <f>E122*D88*12</f>
        <v>8.75952</v>
      </c>
      <c r="E122" s="39">
        <v>0.013200000000000002</v>
      </c>
      <c r="F122" s="52"/>
      <c r="G122" s="52"/>
    </row>
    <row r="123" spans="1:7" ht="30" customHeight="1">
      <c r="A123" s="148" t="s">
        <v>48</v>
      </c>
      <c r="B123" s="148"/>
      <c r="C123" s="148"/>
      <c r="D123" s="10">
        <f>D124</f>
        <v>52.55712</v>
      </c>
      <c r="E123" s="10">
        <v>0.0792</v>
      </c>
      <c r="F123" s="52"/>
      <c r="G123" s="52"/>
    </row>
    <row r="124" spans="1:7" ht="15">
      <c r="A124" s="11" t="s">
        <v>10</v>
      </c>
      <c r="B124" s="38" t="s">
        <v>54</v>
      </c>
      <c r="C124" s="38" t="s">
        <v>47</v>
      </c>
      <c r="D124" s="13">
        <f>E124*D88*12</f>
        <v>52.55712</v>
      </c>
      <c r="E124" s="14">
        <v>0.0792</v>
      </c>
      <c r="F124" s="52"/>
      <c r="G124" s="52"/>
    </row>
    <row r="125" spans="1:7" ht="15">
      <c r="A125" s="9"/>
      <c r="B125" s="22" t="s">
        <v>33</v>
      </c>
      <c r="C125" s="22"/>
      <c r="D125" s="23">
        <f>D121+D123</f>
        <v>61.31664</v>
      </c>
      <c r="E125" s="10">
        <v>0.0924</v>
      </c>
      <c r="F125" s="52"/>
      <c r="G125" s="52"/>
    </row>
    <row r="126" spans="1:7" ht="15">
      <c r="A126" s="2"/>
      <c r="B126" s="2"/>
      <c r="C126" s="2"/>
      <c r="D126" s="2"/>
      <c r="E126" s="2"/>
      <c r="F126" s="51"/>
      <c r="G126" s="52"/>
    </row>
    <row r="127" spans="1:7" ht="15">
      <c r="A127" s="2"/>
      <c r="B127" s="2"/>
      <c r="C127" s="2"/>
      <c r="D127" s="2"/>
      <c r="E127" s="2"/>
      <c r="F127" s="51"/>
      <c r="G127" s="52"/>
    </row>
    <row r="128" spans="1:7" ht="15">
      <c r="A128" s="2"/>
      <c r="B128" s="2"/>
      <c r="C128" s="2"/>
      <c r="D128" s="2"/>
      <c r="E128" s="2"/>
      <c r="F128" s="51"/>
      <c r="G128" s="52"/>
    </row>
    <row r="129" spans="2:7" ht="29.25">
      <c r="B129" s="25" t="s">
        <v>108</v>
      </c>
      <c r="C129" s="50">
        <f>C114+C70+C27</f>
        <v>28451.354008133974</v>
      </c>
      <c r="F129" s="52"/>
      <c r="G129" s="52"/>
    </row>
  </sheetData>
  <mergeCells count="28">
    <mergeCell ref="A1:E1"/>
    <mergeCell ref="A4:E4"/>
    <mergeCell ref="A7:C7"/>
    <mergeCell ref="A10:C10"/>
    <mergeCell ref="A36:C36"/>
    <mergeCell ref="A14:C14"/>
    <mergeCell ref="A17:C17"/>
    <mergeCell ref="A19:C19"/>
    <mergeCell ref="A31:F31"/>
    <mergeCell ref="A34:C34"/>
    <mergeCell ref="A48:E48"/>
    <mergeCell ref="A51:C51"/>
    <mergeCell ref="A54:C54"/>
    <mergeCell ref="A56:C56"/>
    <mergeCell ref="A59:C59"/>
    <mergeCell ref="A61:C61"/>
    <mergeCell ref="A74:F74"/>
    <mergeCell ref="A77:C77"/>
    <mergeCell ref="A79:C79"/>
    <mergeCell ref="A90:E90"/>
    <mergeCell ref="A93:C93"/>
    <mergeCell ref="A96:C96"/>
    <mergeCell ref="A121:C121"/>
    <mergeCell ref="A123:C123"/>
    <mergeCell ref="A99:C99"/>
    <mergeCell ref="A102:C102"/>
    <mergeCell ref="A104:C104"/>
    <mergeCell ref="A118:F1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0"/>
  <sheetViews>
    <sheetView zoomScale="75" zoomScaleNormal="75" workbookViewId="0" topLeftCell="A1">
      <selection activeCell="B123" sqref="B123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1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8" customHeight="1">
      <c r="A1" s="147" t="s">
        <v>166</v>
      </c>
      <c r="B1" s="147"/>
      <c r="C1" s="147"/>
      <c r="D1" s="147"/>
      <c r="E1" s="147"/>
      <c r="F1" s="2"/>
    </row>
    <row r="2" spans="1:6" ht="15">
      <c r="A2" s="2"/>
      <c r="B2" s="2"/>
      <c r="C2" s="2"/>
      <c r="D2" s="2"/>
      <c r="E2" s="2"/>
      <c r="F2" s="2"/>
    </row>
    <row r="3" spans="1:6" ht="23.25" customHeight="1">
      <c r="A3" s="2"/>
      <c r="B3" s="1" t="s">
        <v>167</v>
      </c>
      <c r="C3" s="4"/>
      <c r="D3" s="62">
        <v>434</v>
      </c>
      <c r="E3" s="6" t="s">
        <v>0</v>
      </c>
      <c r="F3" s="2"/>
    </row>
    <row r="4" spans="1:6" ht="19.5" customHeight="1">
      <c r="A4" s="2"/>
      <c r="B4" s="7"/>
      <c r="C4" s="2"/>
      <c r="D4" s="2"/>
      <c r="E4" s="2"/>
      <c r="F4" s="2"/>
    </row>
    <row r="5" spans="1:6" ht="30.75" customHeight="1">
      <c r="A5" s="147" t="s">
        <v>1</v>
      </c>
      <c r="B5" s="147"/>
      <c r="C5" s="147"/>
      <c r="D5" s="147"/>
      <c r="E5" s="147"/>
      <c r="F5" s="2"/>
    </row>
    <row r="6" spans="1:6" ht="16.5" customHeight="1">
      <c r="A6" s="1"/>
      <c r="B6" s="1"/>
      <c r="C6" s="1"/>
      <c r="D6" s="1"/>
      <c r="E6" s="1"/>
      <c r="F6" s="2"/>
    </row>
    <row r="7" spans="1:6" ht="71.25">
      <c r="A7" s="8"/>
      <c r="B7" s="9" t="s">
        <v>2</v>
      </c>
      <c r="C7" s="9" t="s">
        <v>3</v>
      </c>
      <c r="D7" s="9" t="s">
        <v>4</v>
      </c>
      <c r="E7" s="9" t="s">
        <v>5</v>
      </c>
      <c r="F7" s="2"/>
    </row>
    <row r="8" spans="1:6" ht="30" customHeight="1">
      <c r="A8" s="146" t="s">
        <v>63</v>
      </c>
      <c r="B8" s="154"/>
      <c r="C8" s="154"/>
      <c r="D8" s="10">
        <f>SUM(D9:D16)</f>
        <v>13622.479730826451</v>
      </c>
      <c r="E8" s="10">
        <v>2.6156835120634514</v>
      </c>
      <c r="F8" s="66"/>
    </row>
    <row r="9" spans="1:6" ht="30.75" customHeight="1">
      <c r="A9" s="11" t="s">
        <v>7</v>
      </c>
      <c r="B9" s="8" t="s">
        <v>64</v>
      </c>
      <c r="C9" s="12" t="s">
        <v>65</v>
      </c>
      <c r="D9" s="13">
        <f aca="true" t="shared" si="0" ref="D9:D16">E9*$D$3*12</f>
        <v>1142.4834658082398</v>
      </c>
      <c r="E9" s="13">
        <v>0.21937086517055296</v>
      </c>
      <c r="F9" s="66"/>
    </row>
    <row r="10" spans="1:6" ht="15">
      <c r="A10" s="11" t="s">
        <v>142</v>
      </c>
      <c r="B10" s="8" t="s">
        <v>66</v>
      </c>
      <c r="C10" s="12" t="s">
        <v>65</v>
      </c>
      <c r="D10" s="13">
        <f t="shared" si="0"/>
        <v>355.57600789693356</v>
      </c>
      <c r="E10" s="13">
        <v>0.06827496311385053</v>
      </c>
      <c r="F10" s="66"/>
    </row>
    <row r="11" spans="1:6" ht="15">
      <c r="A11" s="11" t="s">
        <v>14</v>
      </c>
      <c r="B11" s="8" t="s">
        <v>67</v>
      </c>
      <c r="C11" s="12" t="s">
        <v>68</v>
      </c>
      <c r="D11" s="13">
        <f t="shared" si="0"/>
        <v>3164.3412488859994</v>
      </c>
      <c r="E11" s="13">
        <v>0.6075924057000768</v>
      </c>
      <c r="F11" s="66"/>
    </row>
    <row r="12" spans="1:6" ht="30">
      <c r="A12" s="11" t="s">
        <v>17</v>
      </c>
      <c r="B12" s="8" t="s">
        <v>69</v>
      </c>
      <c r="C12" s="15" t="s">
        <v>70</v>
      </c>
      <c r="D12" s="13">
        <f t="shared" si="0"/>
        <v>1330.2342451543511</v>
      </c>
      <c r="E12" s="13">
        <v>0.2554213220342456</v>
      </c>
      <c r="F12" s="66"/>
    </row>
    <row r="13" spans="1:6" ht="60">
      <c r="A13" s="11" t="s">
        <v>130</v>
      </c>
      <c r="B13" s="12" t="s">
        <v>71</v>
      </c>
      <c r="C13" s="12" t="s">
        <v>72</v>
      </c>
      <c r="D13" s="13">
        <f t="shared" si="0"/>
        <v>7094.582640823202</v>
      </c>
      <c r="E13" s="13">
        <v>1.3622470508493092</v>
      </c>
      <c r="F13" s="66"/>
    </row>
    <row r="14" spans="1:6" ht="15">
      <c r="A14" s="11" t="s">
        <v>57</v>
      </c>
      <c r="B14" s="15" t="s">
        <v>105</v>
      </c>
      <c r="C14" s="15" t="s">
        <v>70</v>
      </c>
      <c r="D14" s="13">
        <f t="shared" si="0"/>
        <v>70.87329483228356</v>
      </c>
      <c r="E14" s="13">
        <v>0.013608543554585937</v>
      </c>
      <c r="F14" s="66"/>
    </row>
    <row r="15" spans="1:6" ht="15">
      <c r="A15" s="11" t="s">
        <v>143</v>
      </c>
      <c r="B15" s="15" t="s">
        <v>106</v>
      </c>
      <c r="C15" s="15" t="s">
        <v>53</v>
      </c>
      <c r="D15" s="13">
        <f t="shared" si="0"/>
        <v>35.099155869624006</v>
      </c>
      <c r="E15" s="13">
        <v>0.006739469253000001</v>
      </c>
      <c r="F15" s="66"/>
    </row>
    <row r="16" spans="1:6" ht="15">
      <c r="A16" s="11" t="s">
        <v>144</v>
      </c>
      <c r="B16" s="15" t="s">
        <v>74</v>
      </c>
      <c r="C16" s="15" t="s">
        <v>16</v>
      </c>
      <c r="D16" s="13">
        <f t="shared" si="0"/>
        <v>429.28967155581824</v>
      </c>
      <c r="E16" s="13">
        <v>0.08242889238782992</v>
      </c>
      <c r="F16" s="66"/>
    </row>
    <row r="17" spans="1:6" ht="15">
      <c r="A17" s="149" t="s">
        <v>168</v>
      </c>
      <c r="B17" s="150"/>
      <c r="C17" s="151"/>
      <c r="D17" s="10">
        <f>SUM(D18:D19)</f>
        <v>3582.286511198001</v>
      </c>
      <c r="E17" s="10">
        <v>0.6878430321040709</v>
      </c>
      <c r="F17" s="66"/>
    </row>
    <row r="18" spans="1:6" ht="15">
      <c r="A18" s="11" t="s">
        <v>145</v>
      </c>
      <c r="B18" s="8" t="s">
        <v>8</v>
      </c>
      <c r="C18" s="12" t="s">
        <v>9</v>
      </c>
      <c r="D18" s="13">
        <f>E18*$D$3*12</f>
        <v>3277.480797070449</v>
      </c>
      <c r="E18" s="13">
        <v>0.6293165892992414</v>
      </c>
      <c r="F18" s="66"/>
    </row>
    <row r="19" spans="1:6" ht="30">
      <c r="A19" s="11" t="s">
        <v>169</v>
      </c>
      <c r="B19" s="15" t="s">
        <v>11</v>
      </c>
      <c r="C19" s="15" t="s">
        <v>12</v>
      </c>
      <c r="D19" s="13">
        <f>E19*$D$3*12</f>
        <v>304.8057141275517</v>
      </c>
      <c r="E19" s="13">
        <v>0.058526442804829444</v>
      </c>
      <c r="F19" s="66"/>
    </row>
    <row r="20" spans="1:6" ht="33" customHeight="1">
      <c r="A20" s="149" t="s">
        <v>76</v>
      </c>
      <c r="B20" s="152"/>
      <c r="C20" s="153"/>
      <c r="D20" s="16">
        <f>SUM(D21:D24)</f>
        <v>7625.987351724413</v>
      </c>
      <c r="E20" s="92">
        <v>1.4642832856613697</v>
      </c>
      <c r="F20" s="66"/>
    </row>
    <row r="21" spans="1:6" ht="32.25" customHeight="1">
      <c r="A21" s="11" t="s">
        <v>147</v>
      </c>
      <c r="B21" s="15" t="s">
        <v>15</v>
      </c>
      <c r="C21" s="15" t="s">
        <v>16</v>
      </c>
      <c r="D21" s="13">
        <f>E21*12*$D$3</f>
        <v>114.20035648202312</v>
      </c>
      <c r="E21" s="13">
        <v>0.021927871828345456</v>
      </c>
      <c r="F21" s="66"/>
    </row>
    <row r="22" spans="1:6" ht="30">
      <c r="A22" s="11" t="s">
        <v>148</v>
      </c>
      <c r="B22" s="15" t="s">
        <v>18</v>
      </c>
      <c r="C22" s="15" t="s">
        <v>16</v>
      </c>
      <c r="D22" s="13">
        <f>E22*12*$D$3</f>
        <v>1102.9700756924603</v>
      </c>
      <c r="E22" s="13">
        <v>0.21178380869670899</v>
      </c>
      <c r="F22" s="66"/>
    </row>
    <row r="23" spans="1:6" ht="30">
      <c r="A23" s="11" t="s">
        <v>149</v>
      </c>
      <c r="B23" s="15" t="s">
        <v>77</v>
      </c>
      <c r="C23" s="15" t="s">
        <v>16</v>
      </c>
      <c r="D23" s="13">
        <f>E23*12*$D$3</f>
        <v>107.31312762065868</v>
      </c>
      <c r="E23" s="13">
        <v>0.020605439251278546</v>
      </c>
      <c r="F23" s="66"/>
    </row>
    <row r="24" spans="1:6" ht="90">
      <c r="A24" s="11" t="s">
        <v>150</v>
      </c>
      <c r="B24" s="15" t="s">
        <v>20</v>
      </c>
      <c r="C24" s="15" t="s">
        <v>16</v>
      </c>
      <c r="D24" s="13">
        <f>E24*12*$D$3</f>
        <v>6301.503791929271</v>
      </c>
      <c r="E24" s="13">
        <v>1.2099661658850367</v>
      </c>
      <c r="F24" s="66"/>
    </row>
    <row r="25" spans="1:6" ht="15">
      <c r="A25" s="146" t="s">
        <v>78</v>
      </c>
      <c r="B25" s="154"/>
      <c r="C25" s="154"/>
      <c r="D25" s="19">
        <f>SUM(D26:D27)</f>
        <v>10567.947158127328</v>
      </c>
      <c r="E25" s="19">
        <v>2.0291757216066295</v>
      </c>
      <c r="F25" s="66"/>
    </row>
    <row r="26" spans="1:6" ht="75">
      <c r="A26" s="20" t="s">
        <v>170</v>
      </c>
      <c r="B26" s="15" t="s">
        <v>22</v>
      </c>
      <c r="C26" s="15" t="s">
        <v>16</v>
      </c>
      <c r="D26" s="13">
        <f>E26*12*$D$3</f>
        <v>741.1172323289229</v>
      </c>
      <c r="E26" s="13">
        <v>0.14230361603857966</v>
      </c>
      <c r="F26" s="66"/>
    </row>
    <row r="27" spans="1:6" ht="105">
      <c r="A27" s="11" t="s">
        <v>171</v>
      </c>
      <c r="B27" s="15" t="s">
        <v>23</v>
      </c>
      <c r="C27" s="15" t="s">
        <v>24</v>
      </c>
      <c r="D27" s="13">
        <f>E27*12*$D$3</f>
        <v>9826.829925798405</v>
      </c>
      <c r="E27" s="14">
        <v>1.8868721055680502</v>
      </c>
      <c r="F27" s="66"/>
    </row>
    <row r="28" spans="1:6" ht="15">
      <c r="A28" s="146" t="s">
        <v>79</v>
      </c>
      <c r="B28" s="146"/>
      <c r="C28" s="146"/>
      <c r="D28" s="21">
        <f>SUM(D29)</f>
        <v>778.1558400000001</v>
      </c>
      <c r="E28" s="21">
        <v>0.14941548387096779</v>
      </c>
      <c r="F28" s="66"/>
    </row>
    <row r="29" spans="1:6" ht="15">
      <c r="A29" s="11" t="s">
        <v>153</v>
      </c>
      <c r="B29" s="15" t="s">
        <v>27</v>
      </c>
      <c r="C29" s="15" t="s">
        <v>28</v>
      </c>
      <c r="D29" s="13">
        <f>E29*12*$D$3</f>
        <v>778.1558400000001</v>
      </c>
      <c r="E29" s="13">
        <v>0.14941548387096779</v>
      </c>
      <c r="F29" s="66"/>
    </row>
    <row r="30" spans="1:6" ht="15">
      <c r="A30" s="146" t="s">
        <v>80</v>
      </c>
      <c r="B30" s="146"/>
      <c r="C30" s="146"/>
      <c r="D30" s="21">
        <f>SUM(D31:D32)</f>
        <v>398.8570690646226</v>
      </c>
      <c r="E30" s="21">
        <v>0.0763654587297663</v>
      </c>
      <c r="F30" s="66"/>
    </row>
    <row r="31" spans="1:6" ht="30">
      <c r="A31" s="11" t="s">
        <v>154</v>
      </c>
      <c r="B31" s="15" t="s">
        <v>81</v>
      </c>
      <c r="C31" s="15" t="s">
        <v>12</v>
      </c>
      <c r="D31" s="13">
        <f>E31*12*$D$3</f>
        <v>278.3979163452332</v>
      </c>
      <c r="E31" s="14">
        <v>0.05345582111083587</v>
      </c>
      <c r="F31" s="66"/>
    </row>
    <row r="32" spans="1:6" ht="45">
      <c r="A32" s="11" t="s">
        <v>172</v>
      </c>
      <c r="B32" s="15" t="s">
        <v>31</v>
      </c>
      <c r="C32" s="15" t="s">
        <v>32</v>
      </c>
      <c r="D32" s="13">
        <f>E32*12*$D$3</f>
        <v>120.45915271938937</v>
      </c>
      <c r="E32" s="13">
        <v>0.02312963761893037</v>
      </c>
      <c r="F32" s="66"/>
    </row>
    <row r="33" spans="1:6" ht="15">
      <c r="A33" s="9"/>
      <c r="B33" s="22" t="s">
        <v>33</v>
      </c>
      <c r="C33" s="22"/>
      <c r="D33" s="23">
        <f>D8+D17+D20+D25+D28+D30</f>
        <v>36575.71366094082</v>
      </c>
      <c r="E33" s="10">
        <v>7.022766494036256</v>
      </c>
      <c r="F33" s="66"/>
    </row>
    <row r="34" spans="1:6" ht="15">
      <c r="A34" s="24"/>
      <c r="B34" s="25"/>
      <c r="C34" s="26"/>
      <c r="D34" s="27"/>
      <c r="E34" s="28"/>
      <c r="F34" s="2"/>
    </row>
    <row r="35" spans="1:6" ht="15">
      <c r="A35" s="24"/>
      <c r="B35" s="25"/>
      <c r="C35" s="26"/>
      <c r="D35" s="27"/>
      <c r="E35" s="28"/>
      <c r="F35" s="2"/>
    </row>
    <row r="36" spans="1:6" ht="105">
      <c r="A36" s="18" t="s">
        <v>34</v>
      </c>
      <c r="B36" s="18" t="s">
        <v>35</v>
      </c>
      <c r="C36" s="18" t="s">
        <v>36</v>
      </c>
      <c r="D36" s="18" t="s">
        <v>37</v>
      </c>
      <c r="E36" s="18" t="s">
        <v>38</v>
      </c>
      <c r="F36" s="18" t="s">
        <v>39</v>
      </c>
    </row>
    <row r="37" spans="1:6" ht="15">
      <c r="A37" s="18">
        <v>1</v>
      </c>
      <c r="B37" s="8" t="s">
        <v>40</v>
      </c>
      <c r="C37" s="18" t="s">
        <v>173</v>
      </c>
      <c r="D37" s="18">
        <f>E37*12*D3</f>
        <v>13863.696</v>
      </c>
      <c r="E37" s="29">
        <v>2.662</v>
      </c>
      <c r="F37" s="30">
        <v>2</v>
      </c>
    </row>
    <row r="38" spans="1:6" ht="15">
      <c r="A38" s="18"/>
      <c r="B38" s="31" t="s">
        <v>41</v>
      </c>
      <c r="C38" s="17"/>
      <c r="D38" s="91">
        <f>D37</f>
        <v>13863.696</v>
      </c>
      <c r="E38" s="33">
        <f>SUM(E37:E37)</f>
        <v>2.662</v>
      </c>
      <c r="F38" s="34"/>
    </row>
    <row r="39" spans="1:6" ht="15">
      <c r="A39" s="24"/>
      <c r="B39" s="25"/>
      <c r="C39" s="35"/>
      <c r="D39" s="35"/>
      <c r="E39" s="35"/>
      <c r="F39" s="35"/>
    </row>
    <row r="40" spans="1:6" ht="15">
      <c r="A40" s="24"/>
      <c r="B40" s="25"/>
      <c r="C40" s="35"/>
      <c r="D40" s="35"/>
      <c r="E40" s="35"/>
      <c r="F40" s="35"/>
    </row>
    <row r="41" spans="1:6" ht="29.25">
      <c r="A41" s="24"/>
      <c r="B41" s="25" t="s">
        <v>42</v>
      </c>
      <c r="C41" s="36">
        <f>D33+D38</f>
        <v>50439.409660940815</v>
      </c>
      <c r="D41" s="36"/>
      <c r="E41" s="36"/>
      <c r="F41" s="35"/>
    </row>
    <row r="42" spans="1:6" ht="15">
      <c r="A42" s="24"/>
      <c r="B42" s="25" t="s">
        <v>43</v>
      </c>
      <c r="C42" s="37">
        <f>E33+E38</f>
        <v>9.684766494036257</v>
      </c>
      <c r="D42" s="35"/>
      <c r="E42" s="35"/>
      <c r="F42" s="35"/>
    </row>
    <row r="43" spans="1:6" ht="15">
      <c r="A43" s="24"/>
      <c r="B43" s="25"/>
      <c r="C43" s="37"/>
      <c r="D43" s="35"/>
      <c r="E43" s="35"/>
      <c r="F43" s="35"/>
    </row>
    <row r="44" spans="1:6" ht="30" customHeight="1">
      <c r="A44" s="147" t="s">
        <v>44</v>
      </c>
      <c r="B44" s="147"/>
      <c r="C44" s="147"/>
      <c r="D44" s="147"/>
      <c r="E44" s="147"/>
      <c r="F44" s="147"/>
    </row>
    <row r="45" spans="1:6" ht="15">
      <c r="A45" s="1"/>
      <c r="B45" s="1"/>
      <c r="C45" s="1"/>
      <c r="D45" s="2"/>
      <c r="E45" s="2"/>
      <c r="F45" s="2"/>
    </row>
    <row r="46" spans="1:6" ht="71.25">
      <c r="A46" s="8"/>
      <c r="B46" s="9" t="s">
        <v>2</v>
      </c>
      <c r="C46" s="9" t="s">
        <v>3</v>
      </c>
      <c r="D46" s="9" t="s">
        <v>4</v>
      </c>
      <c r="E46" s="9" t="s">
        <v>5</v>
      </c>
      <c r="F46" s="2"/>
    </row>
    <row r="47" spans="1:5" ht="30" customHeight="1">
      <c r="A47" s="148" t="s">
        <v>45</v>
      </c>
      <c r="B47" s="148"/>
      <c r="C47" s="148"/>
      <c r="D47" s="10">
        <f>D48</f>
        <v>68.74560000000001</v>
      </c>
      <c r="E47" s="10">
        <f>E48</f>
        <v>0.013200000000000002</v>
      </c>
    </row>
    <row r="48" spans="1:5" ht="30">
      <c r="A48" s="11" t="s">
        <v>7</v>
      </c>
      <c r="B48" s="38" t="s">
        <v>46</v>
      </c>
      <c r="C48" s="38" t="s">
        <v>47</v>
      </c>
      <c r="D48" s="13">
        <f>E48*12*D3</f>
        <v>68.74560000000001</v>
      </c>
      <c r="E48" s="39">
        <v>0.013200000000000002</v>
      </c>
    </row>
    <row r="49" spans="1:5" ht="30" customHeight="1">
      <c r="A49" s="148" t="s">
        <v>48</v>
      </c>
      <c r="B49" s="148"/>
      <c r="C49" s="148"/>
      <c r="D49" s="10">
        <f>D50+D51</f>
        <v>2993.699864520599</v>
      </c>
      <c r="E49" s="10">
        <f>E50+E51</f>
        <v>0.5748271629263824</v>
      </c>
    </row>
    <row r="50" spans="1:5" ht="45">
      <c r="A50" s="11" t="s">
        <v>10</v>
      </c>
      <c r="B50" s="38" t="s">
        <v>85</v>
      </c>
      <c r="C50" s="38" t="s">
        <v>86</v>
      </c>
      <c r="D50" s="13">
        <f>E50*D3*12</f>
        <v>137.49120000000002</v>
      </c>
      <c r="E50" s="39">
        <v>0.026400000000000003</v>
      </c>
    </row>
    <row r="51" spans="1:5" ht="30">
      <c r="A51" s="11" t="s">
        <v>87</v>
      </c>
      <c r="B51" s="64" t="s">
        <v>64</v>
      </c>
      <c r="C51" s="64" t="s">
        <v>88</v>
      </c>
      <c r="D51" s="13">
        <f>E51*$D$3*12</f>
        <v>2856.208664520599</v>
      </c>
      <c r="E51" s="39">
        <v>0.5484271629263824</v>
      </c>
    </row>
    <row r="52" spans="1:6" ht="15">
      <c r="A52" s="9"/>
      <c r="B52" s="22" t="s">
        <v>33</v>
      </c>
      <c r="C52" s="22"/>
      <c r="D52" s="23">
        <f>D47+D49</f>
        <v>3062.445464520599</v>
      </c>
      <c r="E52" s="10">
        <f>E47+E49</f>
        <v>0.5880271629263824</v>
      </c>
      <c r="F52" s="6"/>
    </row>
    <row r="53" spans="1:6" ht="15">
      <c r="A53" s="2"/>
      <c r="B53" s="2"/>
      <c r="C53" s="2"/>
      <c r="D53" s="2"/>
      <c r="E53" s="2"/>
      <c r="F53" s="2"/>
    </row>
    <row r="54" spans="1:6" ht="11.25" customHeight="1">
      <c r="A54" s="40"/>
      <c r="B54" s="40"/>
      <c r="C54" s="40"/>
      <c r="D54" s="40"/>
      <c r="E54" s="40"/>
      <c r="F54" s="41"/>
    </row>
    <row r="55" spans="1:6" ht="105">
      <c r="A55" s="18" t="s">
        <v>34</v>
      </c>
      <c r="B55" s="18" t="s">
        <v>35</v>
      </c>
      <c r="C55" s="18" t="s">
        <v>36</v>
      </c>
      <c r="D55" s="18" t="s">
        <v>37</v>
      </c>
      <c r="E55" s="18" t="s">
        <v>38</v>
      </c>
      <c r="F55" s="18" t="s">
        <v>39</v>
      </c>
    </row>
    <row r="56" spans="1:6" ht="15">
      <c r="A56" s="18">
        <v>1</v>
      </c>
      <c r="B56" s="8" t="s">
        <v>40</v>
      </c>
      <c r="C56" s="18" t="s">
        <v>174</v>
      </c>
      <c r="D56" s="69">
        <f>E56*12*D3</f>
        <v>1386.3696000000004</v>
      </c>
      <c r="E56" s="42">
        <v>0.26620000000000005</v>
      </c>
      <c r="F56" s="30">
        <v>2</v>
      </c>
    </row>
    <row r="57" spans="1:6" ht="15">
      <c r="A57" s="43"/>
      <c r="B57" s="43" t="s">
        <v>41</v>
      </c>
      <c r="C57" s="43"/>
      <c r="D57" s="44">
        <f>D56</f>
        <v>1386.3696000000004</v>
      </c>
      <c r="E57" s="45">
        <f>E56</f>
        <v>0.26620000000000005</v>
      </c>
      <c r="F57" s="43"/>
    </row>
    <row r="58" ht="5.25" customHeight="1"/>
    <row r="60" spans="1:6" ht="21" customHeight="1">
      <c r="A60" s="2"/>
      <c r="B60" s="1" t="s">
        <v>175</v>
      </c>
      <c r="C60" s="4"/>
      <c r="D60" s="5">
        <v>407.1</v>
      </c>
      <c r="E60" s="6" t="s">
        <v>0</v>
      </c>
      <c r="F60" s="2"/>
    </row>
    <row r="61" spans="1:6" ht="15">
      <c r="A61" s="2"/>
      <c r="B61" s="7"/>
      <c r="C61" s="2"/>
      <c r="D61" s="2"/>
      <c r="E61" s="2"/>
      <c r="F61" s="2"/>
    </row>
    <row r="62" spans="1:6" ht="30" customHeight="1">
      <c r="A62" s="147" t="s">
        <v>1</v>
      </c>
      <c r="B62" s="147"/>
      <c r="C62" s="147"/>
      <c r="D62" s="147"/>
      <c r="E62" s="147"/>
      <c r="F62" s="2"/>
    </row>
    <row r="63" spans="1:6" ht="15">
      <c r="A63" s="1"/>
      <c r="B63" s="1"/>
      <c r="C63" s="1"/>
      <c r="D63" s="1"/>
      <c r="E63" s="1"/>
      <c r="F63" s="2"/>
    </row>
    <row r="64" spans="1:6" ht="71.25">
      <c r="A64" s="8"/>
      <c r="B64" s="9" t="s">
        <v>2</v>
      </c>
      <c r="C64" s="9" t="s">
        <v>3</v>
      </c>
      <c r="D64" s="9" t="s">
        <v>4</v>
      </c>
      <c r="E64" s="9" t="s">
        <v>5</v>
      </c>
      <c r="F64" s="2"/>
    </row>
    <row r="65" spans="1:6" ht="30" customHeight="1">
      <c r="A65" s="146" t="s">
        <v>63</v>
      </c>
      <c r="B65" s="154"/>
      <c r="C65" s="154"/>
      <c r="D65" s="10">
        <f>SUM(D66:D73)</f>
        <v>12868.53312184842</v>
      </c>
      <c r="E65" s="10">
        <v>2.6341875709998406</v>
      </c>
      <c r="F65" s="66"/>
    </row>
    <row r="66" spans="1:6" ht="29.25" customHeight="1">
      <c r="A66" s="11" t="s">
        <v>7</v>
      </c>
      <c r="B66" s="8" t="s">
        <v>64</v>
      </c>
      <c r="C66" s="12" t="s">
        <v>65</v>
      </c>
      <c r="D66" s="13">
        <f aca="true" t="shared" si="1" ref="D66:D73">E66*$D$60*12</f>
        <v>907.1290345698051</v>
      </c>
      <c r="E66" s="13">
        <v>0.18568923167317714</v>
      </c>
      <c r="F66" s="66"/>
    </row>
    <row r="67" spans="1:6" ht="15">
      <c r="A67" s="11" t="s">
        <v>142</v>
      </c>
      <c r="B67" s="8" t="s">
        <v>66</v>
      </c>
      <c r="C67" s="12" t="s">
        <v>65</v>
      </c>
      <c r="D67" s="13">
        <f t="shared" si="1"/>
        <v>829.6773517595118</v>
      </c>
      <c r="E67" s="13">
        <v>0.16983487917782522</v>
      </c>
      <c r="F67" s="66"/>
    </row>
    <row r="68" spans="1:6" ht="15">
      <c r="A68" s="11" t="s">
        <v>14</v>
      </c>
      <c r="B68" s="8" t="s">
        <v>67</v>
      </c>
      <c r="C68" s="12" t="s">
        <v>68</v>
      </c>
      <c r="D68" s="13">
        <f t="shared" si="1"/>
        <v>3314.27262975591</v>
      </c>
      <c r="E68" s="13">
        <v>0.6784313088012589</v>
      </c>
      <c r="F68" s="66"/>
    </row>
    <row r="69" spans="1:6" ht="30">
      <c r="A69" s="11" t="s">
        <v>17</v>
      </c>
      <c r="B69" s="8" t="s">
        <v>69</v>
      </c>
      <c r="C69" s="15" t="s">
        <v>70</v>
      </c>
      <c r="D69" s="13">
        <f t="shared" si="1"/>
        <v>1130.6991083812081</v>
      </c>
      <c r="E69" s="13">
        <v>0.2314540056458708</v>
      </c>
      <c r="F69" s="66"/>
    </row>
    <row r="70" spans="1:6" ht="60">
      <c r="A70" s="11" t="s">
        <v>130</v>
      </c>
      <c r="B70" s="12" t="s">
        <v>71</v>
      </c>
      <c r="C70" s="12" t="s">
        <v>72</v>
      </c>
      <c r="D70" s="13">
        <f t="shared" si="1"/>
        <v>6030.3954371970085</v>
      </c>
      <c r="E70" s="13">
        <v>1.2344214028488103</v>
      </c>
      <c r="F70" s="66"/>
    </row>
    <row r="71" spans="1:6" ht="15">
      <c r="A71" s="11" t="s">
        <v>57</v>
      </c>
      <c r="B71" s="15" t="s">
        <v>105</v>
      </c>
      <c r="C71" s="15" t="s">
        <v>70</v>
      </c>
      <c r="D71" s="13">
        <f t="shared" si="1"/>
        <v>52.23773704244802</v>
      </c>
      <c r="E71" s="13">
        <v>0.01069306006764268</v>
      </c>
      <c r="F71" s="66"/>
    </row>
    <row r="72" spans="1:6" ht="15">
      <c r="A72" s="11" t="s">
        <v>143</v>
      </c>
      <c r="B72" s="15" t="s">
        <v>106</v>
      </c>
      <c r="C72" s="15" t="s">
        <v>53</v>
      </c>
      <c r="D72" s="13">
        <f t="shared" si="1"/>
        <v>82.26875692826822</v>
      </c>
      <c r="E72" s="13">
        <v>0.016840407133437364</v>
      </c>
      <c r="F72" s="66"/>
    </row>
    <row r="73" spans="1:6" ht="15">
      <c r="A73" s="11" t="s">
        <v>144</v>
      </c>
      <c r="B73" s="15" t="s">
        <v>74</v>
      </c>
      <c r="C73" s="15" t="s">
        <v>16</v>
      </c>
      <c r="D73" s="13">
        <f t="shared" si="1"/>
        <v>521.8530662142614</v>
      </c>
      <c r="E73" s="13">
        <v>0.10682327565181803</v>
      </c>
      <c r="F73" s="66"/>
    </row>
    <row r="74" spans="1:6" ht="15">
      <c r="A74" s="149" t="s">
        <v>75</v>
      </c>
      <c r="B74" s="150"/>
      <c r="C74" s="151"/>
      <c r="D74" s="10">
        <f>SUM(D75:D76)</f>
        <v>3403.172185637581</v>
      </c>
      <c r="E74" s="10">
        <v>0.6966290398832351</v>
      </c>
      <c r="F74" s="66"/>
    </row>
    <row r="75" spans="1:6" ht="15">
      <c r="A75" s="11" t="s">
        <v>145</v>
      </c>
      <c r="B75" s="8" t="s">
        <v>8</v>
      </c>
      <c r="C75" s="12" t="s">
        <v>9</v>
      </c>
      <c r="D75" s="13">
        <f>E75*$D$60*12</f>
        <v>3113.6067572169336</v>
      </c>
      <c r="E75" s="14">
        <v>0.6373550227660962</v>
      </c>
      <c r="F75" s="66"/>
    </row>
    <row r="76" spans="1:6" ht="30">
      <c r="A76" s="11" t="s">
        <v>169</v>
      </c>
      <c r="B76" s="15" t="s">
        <v>11</v>
      </c>
      <c r="C76" s="15" t="s">
        <v>12</v>
      </c>
      <c r="D76" s="13">
        <f>E76*$D$60*12</f>
        <v>289.5654284206475</v>
      </c>
      <c r="E76" s="13">
        <v>0.05927401711713901</v>
      </c>
      <c r="F76" s="66"/>
    </row>
    <row r="77" spans="1:6" ht="29.25" customHeight="1">
      <c r="A77" s="149" t="s">
        <v>76</v>
      </c>
      <c r="B77" s="152"/>
      <c r="C77" s="153"/>
      <c r="D77" s="16">
        <f>SUM(D78:D81)</f>
        <v>2340.9306235733084</v>
      </c>
      <c r="E77" s="16">
        <v>0.4791882878026095</v>
      </c>
      <c r="F77" s="66"/>
    </row>
    <row r="78" spans="1:6" ht="33" customHeight="1">
      <c r="A78" s="11" t="s">
        <v>147</v>
      </c>
      <c r="B78" s="15" t="s">
        <v>15</v>
      </c>
      <c r="C78" s="15" t="s">
        <v>16</v>
      </c>
      <c r="D78" s="13">
        <f>E78*12*$D$60</f>
        <v>114.20035648202314</v>
      </c>
      <c r="E78" s="13">
        <v>0.02337680268607695</v>
      </c>
      <c r="F78" s="66"/>
    </row>
    <row r="79" spans="1:6" ht="30">
      <c r="A79" s="11" t="s">
        <v>148</v>
      </c>
      <c r="B79" s="15" t="s">
        <v>18</v>
      </c>
      <c r="C79" s="15" t="s">
        <v>16</v>
      </c>
      <c r="D79" s="13">
        <f>E79*12*$D$60</f>
        <v>1714.5567664347964</v>
      </c>
      <c r="E79" s="13">
        <v>0.3509696156625719</v>
      </c>
      <c r="F79" s="66"/>
    </row>
    <row r="80" spans="1:6" ht="30">
      <c r="A80" s="11" t="s">
        <v>149</v>
      </c>
      <c r="B80" s="15" t="s">
        <v>77</v>
      </c>
      <c r="C80" s="15" t="s">
        <v>16</v>
      </c>
      <c r="D80" s="13">
        <f>E80*12*$D$60</f>
        <v>435.8376806085627</v>
      </c>
      <c r="E80" s="13">
        <v>0.08921593396556184</v>
      </c>
      <c r="F80" s="66"/>
    </row>
    <row r="81" spans="1:6" ht="90">
      <c r="A81" s="11" t="s">
        <v>150</v>
      </c>
      <c r="B81" s="15" t="s">
        <v>20</v>
      </c>
      <c r="C81" s="15" t="s">
        <v>16</v>
      </c>
      <c r="D81" s="13">
        <f>E81*12*$D$60</f>
        <v>76.33582004792612</v>
      </c>
      <c r="E81" s="13">
        <v>0.01562593548839886</v>
      </c>
      <c r="F81" s="66"/>
    </row>
    <row r="82" spans="1:6" ht="15">
      <c r="A82" s="146" t="s">
        <v>78</v>
      </c>
      <c r="B82" s="154"/>
      <c r="C82" s="154"/>
      <c r="D82" s="19">
        <f>SUM(D83:D84)</f>
        <v>9088.738046871855</v>
      </c>
      <c r="E82" s="19">
        <v>1.8604638595905705</v>
      </c>
      <c r="F82" s="66"/>
    </row>
    <row r="83" spans="1:6" ht="75">
      <c r="A83" s="20" t="s">
        <v>170</v>
      </c>
      <c r="B83" s="15" t="s">
        <v>22</v>
      </c>
      <c r="C83" s="15" t="s">
        <v>16</v>
      </c>
      <c r="D83" s="13">
        <f>E83*12*$D$60</f>
        <v>487.33087400190317</v>
      </c>
      <c r="E83" s="13">
        <v>0.09975658601529173</v>
      </c>
      <c r="F83" s="66"/>
    </row>
    <row r="84" spans="1:6" ht="105">
      <c r="A84" s="11" t="s">
        <v>171</v>
      </c>
      <c r="B84" s="15" t="s">
        <v>23</v>
      </c>
      <c r="C84" s="15" t="s">
        <v>24</v>
      </c>
      <c r="D84" s="13">
        <f>E84*12*$D$60</f>
        <v>8601.407172869951</v>
      </c>
      <c r="E84" s="14">
        <v>1.7607072735752787</v>
      </c>
      <c r="F84" s="66"/>
    </row>
    <row r="85" spans="1:6" ht="15">
      <c r="A85" s="146" t="s">
        <v>79</v>
      </c>
      <c r="B85" s="146"/>
      <c r="C85" s="146"/>
      <c r="D85" s="21">
        <f>SUM(D86)</f>
        <v>680.8863600000001</v>
      </c>
      <c r="E85" s="21">
        <v>0.1393773765659543</v>
      </c>
      <c r="F85" s="66"/>
    </row>
    <row r="86" spans="1:6" ht="15">
      <c r="A86" s="11" t="s">
        <v>153</v>
      </c>
      <c r="B86" s="15" t="s">
        <v>27</v>
      </c>
      <c r="C86" s="15" t="s">
        <v>28</v>
      </c>
      <c r="D86" s="13">
        <f>E86*12*$D$60</f>
        <v>680.8863600000001</v>
      </c>
      <c r="E86" s="14">
        <v>0.1393773765659543</v>
      </c>
      <c r="F86" s="66"/>
    </row>
    <row r="87" spans="1:6" ht="15">
      <c r="A87" s="146" t="s">
        <v>80</v>
      </c>
      <c r="B87" s="146"/>
      <c r="C87" s="146"/>
      <c r="D87" s="21">
        <f>SUM(D88:D89)</f>
        <v>305.3045777541604</v>
      </c>
      <c r="E87" s="21">
        <v>0.062495819568116014</v>
      </c>
      <c r="F87" s="66"/>
    </row>
    <row r="88" spans="1:6" ht="30">
      <c r="A88" s="11" t="s">
        <v>154</v>
      </c>
      <c r="B88" s="15" t="s">
        <v>81</v>
      </c>
      <c r="C88" s="15" t="s">
        <v>12</v>
      </c>
      <c r="D88" s="13">
        <f>E88*12*$D$60</f>
        <v>213.51813839061182</v>
      </c>
      <c r="E88" s="14">
        <v>0.04370714369741501</v>
      </c>
      <c r="F88" s="66"/>
    </row>
    <row r="89" spans="1:6" ht="45">
      <c r="A89" s="11" t="s">
        <v>172</v>
      </c>
      <c r="B89" s="15" t="s">
        <v>31</v>
      </c>
      <c r="C89" s="15" t="s">
        <v>32</v>
      </c>
      <c r="D89" s="13">
        <f>E89*12*$D$60</f>
        <v>91.78643936354857</v>
      </c>
      <c r="E89" s="13">
        <v>0.018788675870701006</v>
      </c>
      <c r="F89" s="66"/>
    </row>
    <row r="90" spans="1:6" ht="15">
      <c r="A90" s="9"/>
      <c r="B90" s="22" t="s">
        <v>33</v>
      </c>
      <c r="C90" s="22"/>
      <c r="D90" s="23">
        <f>D65+D74+D77+D82+D85+D87</f>
        <v>28687.564915685325</v>
      </c>
      <c r="E90" s="10">
        <v>5.8723419544103255</v>
      </c>
      <c r="F90" s="66"/>
    </row>
    <row r="91" spans="1:6" ht="15">
      <c r="A91" s="24"/>
      <c r="B91" s="25"/>
      <c r="C91" s="26"/>
      <c r="D91" s="27"/>
      <c r="E91" s="28"/>
      <c r="F91" s="2"/>
    </row>
    <row r="92" spans="1:6" ht="15">
      <c r="A92" s="24"/>
      <c r="B92" s="25"/>
      <c r="C92" s="26"/>
      <c r="D92" s="27"/>
      <c r="E92" s="28"/>
      <c r="F92" s="2"/>
    </row>
    <row r="93" spans="1:6" ht="105">
      <c r="A93" s="18" t="s">
        <v>34</v>
      </c>
      <c r="B93" s="18" t="s">
        <v>35</v>
      </c>
      <c r="C93" s="18" t="s">
        <v>36</v>
      </c>
      <c r="D93" s="18" t="s">
        <v>37</v>
      </c>
      <c r="E93" s="18" t="s">
        <v>38</v>
      </c>
      <c r="F93" s="18" t="s">
        <v>39</v>
      </c>
    </row>
    <row r="94" spans="1:6" ht="15">
      <c r="A94" s="18">
        <v>1</v>
      </c>
      <c r="B94" s="8" t="s">
        <v>40</v>
      </c>
      <c r="C94" s="18" t="s">
        <v>176</v>
      </c>
      <c r="D94" s="48">
        <f>E94*12*D60</f>
        <v>13004.402400000004</v>
      </c>
      <c r="E94" s="29">
        <v>2.662000000000001</v>
      </c>
      <c r="F94" s="30">
        <v>2</v>
      </c>
    </row>
    <row r="95" spans="1:6" ht="15">
      <c r="A95" s="18"/>
      <c r="B95" s="31" t="s">
        <v>41</v>
      </c>
      <c r="C95" s="17"/>
      <c r="D95" s="32">
        <f>D94</f>
        <v>13004.402400000004</v>
      </c>
      <c r="E95" s="33">
        <f>SUM(E94:E94)</f>
        <v>2.662000000000001</v>
      </c>
      <c r="F95" s="34"/>
    </row>
    <row r="96" spans="1:6" ht="15">
      <c r="A96" s="24"/>
      <c r="B96" s="25"/>
      <c r="C96" s="35"/>
      <c r="D96" s="35"/>
      <c r="E96" s="35"/>
      <c r="F96" s="35"/>
    </row>
    <row r="97" spans="1:6" ht="15">
      <c r="A97" s="24"/>
      <c r="B97" s="25"/>
      <c r="C97" s="35"/>
      <c r="D97" s="35"/>
      <c r="E97" s="35"/>
      <c r="F97" s="35"/>
    </row>
    <row r="98" spans="1:6" ht="29.25">
      <c r="A98" s="24"/>
      <c r="B98" s="25" t="s">
        <v>42</v>
      </c>
      <c r="C98" s="36">
        <f>D90+D95</f>
        <v>41691.96731568533</v>
      </c>
      <c r="D98" s="36"/>
      <c r="E98" s="36"/>
      <c r="F98" s="35"/>
    </row>
    <row r="99" spans="1:6" ht="15">
      <c r="A99" s="24"/>
      <c r="B99" s="25" t="s">
        <v>43</v>
      </c>
      <c r="C99" s="37">
        <f>E90+E95</f>
        <v>8.534341954410326</v>
      </c>
      <c r="D99" s="35"/>
      <c r="E99" s="35"/>
      <c r="F99" s="35"/>
    </row>
    <row r="100" spans="1:6" ht="15">
      <c r="A100" s="24"/>
      <c r="B100" s="25"/>
      <c r="C100" s="37"/>
      <c r="D100" s="35"/>
      <c r="E100" s="35"/>
      <c r="F100" s="35"/>
    </row>
    <row r="101" spans="1:6" ht="15">
      <c r="A101" s="2"/>
      <c r="B101" s="2"/>
      <c r="C101" s="2"/>
      <c r="D101" s="2"/>
      <c r="E101" s="2"/>
      <c r="F101" s="2"/>
    </row>
    <row r="102" spans="1:6" ht="30" customHeight="1">
      <c r="A102" s="147" t="s">
        <v>44</v>
      </c>
      <c r="B102" s="147"/>
      <c r="C102" s="147"/>
      <c r="D102" s="147"/>
      <c r="E102" s="147"/>
      <c r="F102" s="147"/>
    </row>
    <row r="103" spans="1:6" ht="15">
      <c r="A103" s="1"/>
      <c r="B103" s="1"/>
      <c r="C103" s="1"/>
      <c r="D103" s="2"/>
      <c r="E103" s="2"/>
      <c r="F103" s="2"/>
    </row>
    <row r="104" spans="1:6" ht="71.25">
      <c r="A104" s="8"/>
      <c r="B104" s="9" t="s">
        <v>2</v>
      </c>
      <c r="C104" s="9" t="s">
        <v>3</v>
      </c>
      <c r="D104" s="9" t="s">
        <v>4</v>
      </c>
      <c r="E104" s="9" t="s">
        <v>5</v>
      </c>
      <c r="F104" s="2"/>
    </row>
    <row r="105" spans="1:5" ht="30" customHeight="1">
      <c r="A105" s="148" t="s">
        <v>45</v>
      </c>
      <c r="B105" s="148"/>
      <c r="C105" s="148"/>
      <c r="D105" s="10">
        <f>D106</f>
        <v>64.48464000000001</v>
      </c>
      <c r="E105" s="10">
        <f>E106</f>
        <v>0.013200000000000002</v>
      </c>
    </row>
    <row r="106" spans="1:5" ht="30">
      <c r="A106" s="11" t="s">
        <v>7</v>
      </c>
      <c r="B106" s="38" t="s">
        <v>46</v>
      </c>
      <c r="C106" s="38" t="s">
        <v>47</v>
      </c>
      <c r="D106" s="13">
        <f>E106*12*D60</f>
        <v>64.48464000000001</v>
      </c>
      <c r="E106" s="39">
        <v>0.013200000000000002</v>
      </c>
    </row>
    <row r="107" spans="1:5" ht="30" customHeight="1">
      <c r="A107" s="148" t="s">
        <v>48</v>
      </c>
      <c r="B107" s="148"/>
      <c r="C107" s="148"/>
      <c r="D107" s="10">
        <f>D108+D109</f>
        <v>2396.7918664245126</v>
      </c>
      <c r="E107" s="10">
        <f>E108+E109</f>
        <v>0.4906230791829428</v>
      </c>
    </row>
    <row r="108" spans="1:5" ht="45">
      <c r="A108" s="11" t="s">
        <v>10</v>
      </c>
      <c r="B108" s="38" t="s">
        <v>85</v>
      </c>
      <c r="C108" s="38" t="s">
        <v>86</v>
      </c>
      <c r="D108" s="13">
        <f>E108*D60*12</f>
        <v>128.96928000000003</v>
      </c>
      <c r="E108" s="39">
        <v>0.026400000000000003</v>
      </c>
    </row>
    <row r="109" spans="1:5" ht="30">
      <c r="A109" s="11" t="s">
        <v>87</v>
      </c>
      <c r="B109" s="64" t="s">
        <v>64</v>
      </c>
      <c r="C109" s="64" t="s">
        <v>88</v>
      </c>
      <c r="D109" s="13">
        <f>E109*$D$60*12</f>
        <v>2267.8225864245123</v>
      </c>
      <c r="E109" s="39">
        <v>0.4642230791829428</v>
      </c>
    </row>
    <row r="110" spans="1:6" ht="15">
      <c r="A110" s="9"/>
      <c r="B110" s="22" t="s">
        <v>33</v>
      </c>
      <c r="C110" s="22"/>
      <c r="D110" s="23">
        <f>D105+D107</f>
        <v>2461.2765064245127</v>
      </c>
      <c r="E110" s="10">
        <f>E105+E107</f>
        <v>0.5038230791829428</v>
      </c>
      <c r="F110" s="6"/>
    </row>
    <row r="111" spans="1:6" ht="15">
      <c r="A111" s="2"/>
      <c r="B111" s="2"/>
      <c r="C111" s="2"/>
      <c r="D111" s="2"/>
      <c r="E111" s="2"/>
      <c r="F111" s="2"/>
    </row>
    <row r="112" spans="1:6" ht="15">
      <c r="A112" s="40"/>
      <c r="B112" s="40"/>
      <c r="C112" s="40"/>
      <c r="D112" s="40"/>
      <c r="E112" s="40"/>
      <c r="F112" s="41"/>
    </row>
    <row r="113" spans="1:6" ht="105">
      <c r="A113" s="18" t="s">
        <v>34</v>
      </c>
      <c r="B113" s="18" t="s">
        <v>35</v>
      </c>
      <c r="C113" s="18" t="s">
        <v>36</v>
      </c>
      <c r="D113" s="18" t="s">
        <v>37</v>
      </c>
      <c r="E113" s="18" t="s">
        <v>38</v>
      </c>
      <c r="F113" s="18" t="s">
        <v>39</v>
      </c>
    </row>
    <row r="114" spans="1:6" ht="15">
      <c r="A114" s="18">
        <v>1</v>
      </c>
      <c r="B114" s="8" t="s">
        <v>40</v>
      </c>
      <c r="C114" s="18" t="s">
        <v>177</v>
      </c>
      <c r="D114" s="69">
        <f>E114*12*D60</f>
        <v>1300.442</v>
      </c>
      <c r="E114" s="42">
        <v>0.26620036027184146</v>
      </c>
      <c r="F114" s="30">
        <v>2</v>
      </c>
    </row>
    <row r="115" spans="1:6" ht="15">
      <c r="A115" s="43"/>
      <c r="B115" s="43" t="s">
        <v>41</v>
      </c>
      <c r="C115" s="43"/>
      <c r="D115" s="44">
        <f>D114</f>
        <v>1300.442</v>
      </c>
      <c r="E115" s="45">
        <f>E114</f>
        <v>0.26620036027184146</v>
      </c>
      <c r="F115" s="43"/>
    </row>
    <row r="117" spans="1:6" ht="53.25" customHeight="1">
      <c r="A117" s="2"/>
      <c r="B117" s="1" t="s">
        <v>178</v>
      </c>
      <c r="C117" s="4"/>
      <c r="D117" s="5">
        <v>416.4</v>
      </c>
      <c r="E117" s="6" t="s">
        <v>0</v>
      </c>
      <c r="F117" s="2"/>
    </row>
    <row r="118" spans="1:6" ht="19.5" customHeight="1">
      <c r="A118" s="2"/>
      <c r="B118" s="1"/>
      <c r="C118" s="4"/>
      <c r="D118" s="5"/>
      <c r="E118" s="6"/>
      <c r="F118" s="2"/>
    </row>
    <row r="119" spans="1:6" ht="30" customHeight="1">
      <c r="A119" s="147" t="s">
        <v>1</v>
      </c>
      <c r="B119" s="147"/>
      <c r="C119" s="147"/>
      <c r="D119" s="147"/>
      <c r="E119" s="147"/>
      <c r="F119" s="2"/>
    </row>
    <row r="120" spans="1:6" ht="18.75" customHeight="1">
      <c r="A120" s="1"/>
      <c r="B120" s="1"/>
      <c r="C120" s="1"/>
      <c r="D120" s="1"/>
      <c r="E120" s="1"/>
      <c r="F120" s="2"/>
    </row>
    <row r="121" spans="1:6" ht="71.25">
      <c r="A121" s="8"/>
      <c r="B121" s="9" t="s">
        <v>2</v>
      </c>
      <c r="C121" s="9" t="s">
        <v>3</v>
      </c>
      <c r="D121" s="9" t="s">
        <v>4</v>
      </c>
      <c r="E121" s="9" t="s">
        <v>5</v>
      </c>
      <c r="F121" s="2"/>
    </row>
    <row r="122" spans="1:6" ht="30" customHeight="1">
      <c r="A122" s="146" t="s">
        <v>63</v>
      </c>
      <c r="B122" s="154"/>
      <c r="C122" s="154"/>
      <c r="D122" s="10">
        <f>SUM(D123:D130)</f>
        <v>12816.130587884269</v>
      </c>
      <c r="E122" s="10">
        <v>2.564867632861885</v>
      </c>
      <c r="F122" s="66"/>
    </row>
    <row r="123" spans="1:6" ht="29.25" customHeight="1">
      <c r="A123" s="11" t="s">
        <v>7</v>
      </c>
      <c r="B123" s="8" t="s">
        <v>64</v>
      </c>
      <c r="C123" s="12" t="s">
        <v>65</v>
      </c>
      <c r="D123" s="13">
        <f aca="true" t="shared" si="2" ref="D123:D130">E123*$D$117*12</f>
        <v>1047.2765103242193</v>
      </c>
      <c r="E123" s="13">
        <v>0.20958943930599971</v>
      </c>
      <c r="F123" s="66"/>
    </row>
    <row r="124" spans="1:6" ht="15">
      <c r="A124" s="11" t="s">
        <v>142</v>
      </c>
      <c r="B124" s="8" t="s">
        <v>66</v>
      </c>
      <c r="C124" s="12" t="s">
        <v>65</v>
      </c>
      <c r="D124" s="13">
        <f t="shared" si="2"/>
        <v>829.6773517595116</v>
      </c>
      <c r="E124" s="13">
        <v>0.16604173706362305</v>
      </c>
      <c r="F124" s="66"/>
    </row>
    <row r="125" spans="1:6" ht="15">
      <c r="A125" s="11" t="s">
        <v>14</v>
      </c>
      <c r="B125" s="8" t="s">
        <v>67</v>
      </c>
      <c r="C125" s="12" t="s">
        <v>68</v>
      </c>
      <c r="D125" s="13">
        <f t="shared" si="2"/>
        <v>2682.982605040499</v>
      </c>
      <c r="E125" s="13">
        <v>0.5369401627122357</v>
      </c>
      <c r="F125" s="66"/>
    </row>
    <row r="126" spans="1:6" ht="30">
      <c r="A126" s="11" t="s">
        <v>17</v>
      </c>
      <c r="B126" s="8" t="s">
        <v>69</v>
      </c>
      <c r="C126" s="15" t="s">
        <v>70</v>
      </c>
      <c r="D126" s="13">
        <f t="shared" si="2"/>
        <v>1220.0915939146055</v>
      </c>
      <c r="E126" s="13">
        <v>0.24417459052085447</v>
      </c>
      <c r="F126" s="66"/>
    </row>
    <row r="127" spans="1:6" ht="60">
      <c r="A127" s="11" t="s">
        <v>130</v>
      </c>
      <c r="B127" s="12" t="s">
        <v>71</v>
      </c>
      <c r="C127" s="12" t="s">
        <v>72</v>
      </c>
      <c r="D127" s="13">
        <f t="shared" si="2"/>
        <v>6503.367420754147</v>
      </c>
      <c r="E127" s="13">
        <v>1.3015064482777272</v>
      </c>
      <c r="F127" s="66"/>
    </row>
    <row r="128" spans="1:6" ht="15">
      <c r="A128" s="11" t="s">
        <v>57</v>
      </c>
      <c r="B128" s="15" t="s">
        <v>105</v>
      </c>
      <c r="C128" s="15" t="s">
        <v>70</v>
      </c>
      <c r="D128" s="13">
        <f t="shared" si="2"/>
        <v>52.449307210393755</v>
      </c>
      <c r="E128" s="13">
        <v>0.010496579252800543</v>
      </c>
      <c r="F128" s="66"/>
    </row>
    <row r="129" spans="1:6" ht="15">
      <c r="A129" s="11" t="s">
        <v>143</v>
      </c>
      <c r="B129" s="15" t="s">
        <v>106</v>
      </c>
      <c r="C129" s="15" t="s">
        <v>53</v>
      </c>
      <c r="D129" s="13">
        <f t="shared" si="2"/>
        <v>43.29149166284993</v>
      </c>
      <c r="E129" s="13">
        <v>0.008663843192213002</v>
      </c>
      <c r="F129" s="66"/>
    </row>
    <row r="130" spans="1:6" ht="15">
      <c r="A130" s="11" t="s">
        <v>144</v>
      </c>
      <c r="B130" s="15" t="s">
        <v>74</v>
      </c>
      <c r="C130" s="15" t="s">
        <v>16</v>
      </c>
      <c r="D130" s="13">
        <f t="shared" si="2"/>
        <v>436.99430721804185</v>
      </c>
      <c r="E130" s="13">
        <v>0.0874548325364317</v>
      </c>
      <c r="F130" s="66"/>
    </row>
    <row r="131" spans="1:6" ht="15">
      <c r="A131" s="149" t="s">
        <v>168</v>
      </c>
      <c r="B131" s="150"/>
      <c r="C131" s="151"/>
      <c r="D131" s="10">
        <f>SUM(D132:D133)</f>
        <v>3940.515162298126</v>
      </c>
      <c r="E131" s="10">
        <v>0.7886077414141301</v>
      </c>
      <c r="F131" s="66"/>
    </row>
    <row r="132" spans="1:6" ht="15">
      <c r="A132" s="11" t="s">
        <v>145</v>
      </c>
      <c r="B132" s="8" t="s">
        <v>8</v>
      </c>
      <c r="C132" s="12" t="s">
        <v>9</v>
      </c>
      <c r="D132" s="13">
        <f>E132*$D$117*12</f>
        <v>3605.2288767759223</v>
      </c>
      <c r="E132" s="13">
        <v>0.7215075401809002</v>
      </c>
      <c r="F132" s="66"/>
    </row>
    <row r="133" spans="1:6" ht="30">
      <c r="A133" s="11" t="s">
        <v>169</v>
      </c>
      <c r="B133" s="15" t="s">
        <v>11</v>
      </c>
      <c r="C133" s="15" t="s">
        <v>12</v>
      </c>
      <c r="D133" s="13">
        <f>E133*$D$117*12</f>
        <v>335.28628552220374</v>
      </c>
      <c r="E133" s="13">
        <v>0.06710020123323002</v>
      </c>
      <c r="F133" s="66"/>
    </row>
    <row r="134" spans="1:6" ht="30.75" customHeight="1">
      <c r="A134" s="149" t="s">
        <v>76</v>
      </c>
      <c r="B134" s="152"/>
      <c r="C134" s="153"/>
      <c r="D134" s="16">
        <f>SUM(D135:D138)</f>
        <v>2871.7187326468243</v>
      </c>
      <c r="E134" s="16">
        <v>0.5747115619289994</v>
      </c>
      <c r="F134" s="66"/>
    </row>
    <row r="135" spans="1:6" ht="30" customHeight="1">
      <c r="A135" s="11" t="s">
        <v>147</v>
      </c>
      <c r="B135" s="15" t="s">
        <v>15</v>
      </c>
      <c r="C135" s="15" t="s">
        <v>16</v>
      </c>
      <c r="D135" s="13">
        <f>E135*12*$D$117</f>
        <v>228.40071296404628</v>
      </c>
      <c r="E135" s="13">
        <v>0.045709396606637503</v>
      </c>
      <c r="F135" s="66"/>
    </row>
    <row r="136" spans="1:6" ht="30">
      <c r="A136" s="11" t="s">
        <v>148</v>
      </c>
      <c r="B136" s="15" t="s">
        <v>18</v>
      </c>
      <c r="C136" s="15" t="s">
        <v>16</v>
      </c>
      <c r="D136" s="13">
        <f>E136*12*$D$117</f>
        <v>1714.5567664347957</v>
      </c>
      <c r="E136" s="13">
        <v>0.34313095709950286</v>
      </c>
      <c r="F136" s="66"/>
    </row>
    <row r="137" spans="1:6" ht="30">
      <c r="A137" s="11" t="s">
        <v>149</v>
      </c>
      <c r="B137" s="15" t="s">
        <v>77</v>
      </c>
      <c r="C137" s="15" t="s">
        <v>16</v>
      </c>
      <c r="D137" s="13">
        <f>E137*12*$D$117</f>
        <v>871.6753612171253</v>
      </c>
      <c r="E137" s="13">
        <v>0.17444671814303664</v>
      </c>
      <c r="F137" s="66"/>
    </row>
    <row r="138" spans="1:6" ht="90">
      <c r="A138" s="11" t="s">
        <v>150</v>
      </c>
      <c r="B138" s="15" t="s">
        <v>20</v>
      </c>
      <c r="C138" s="15" t="s">
        <v>16</v>
      </c>
      <c r="D138" s="13">
        <f>E138*12*$D$117</f>
        <v>57.08589203085674</v>
      </c>
      <c r="E138" s="13">
        <v>0.011424490079822436</v>
      </c>
      <c r="F138" s="66"/>
    </row>
    <row r="139" spans="1:6" ht="15">
      <c r="A139" s="146" t="s">
        <v>78</v>
      </c>
      <c r="B139" s="154"/>
      <c r="C139" s="154"/>
      <c r="D139" s="19">
        <f>SUM(D140:D141)</f>
        <v>9432.85845974287</v>
      </c>
      <c r="E139" s="19">
        <v>1.8877798710660563</v>
      </c>
      <c r="F139" s="66"/>
    </row>
    <row r="140" spans="1:6" ht="75">
      <c r="A140" s="20" t="s">
        <v>170</v>
      </c>
      <c r="B140" s="15" t="s">
        <v>22</v>
      </c>
      <c r="C140" s="15" t="s">
        <v>16</v>
      </c>
      <c r="D140" s="13">
        <f>E140*12*$D$117</f>
        <v>645.4446298228354</v>
      </c>
      <c r="E140" s="13">
        <v>0.12917159578587004</v>
      </c>
      <c r="F140" s="66"/>
    </row>
    <row r="141" spans="1:6" ht="105">
      <c r="A141" s="11" t="s">
        <v>171</v>
      </c>
      <c r="B141" s="15" t="s">
        <v>23</v>
      </c>
      <c r="C141" s="15" t="s">
        <v>24</v>
      </c>
      <c r="D141" s="13">
        <f>E141*12*$D$117</f>
        <v>8787.413829920035</v>
      </c>
      <c r="E141" s="14">
        <v>1.7586082752801864</v>
      </c>
      <c r="F141" s="66"/>
    </row>
    <row r="142" spans="1:6" ht="15">
      <c r="A142" s="146" t="s">
        <v>79</v>
      </c>
      <c r="B142" s="146"/>
      <c r="C142" s="146"/>
      <c r="D142" s="21">
        <f>SUM(D143)</f>
        <v>777.1564799999984</v>
      </c>
      <c r="E142" s="21">
        <v>0.15573083573487034</v>
      </c>
      <c r="F142" s="66"/>
    </row>
    <row r="143" spans="1:6" ht="15">
      <c r="A143" s="11" t="s">
        <v>153</v>
      </c>
      <c r="B143" s="15" t="s">
        <v>27</v>
      </c>
      <c r="C143" s="15" t="s">
        <v>28</v>
      </c>
      <c r="D143" s="13">
        <f>E143*12*$D$117</f>
        <v>777.1564799999984</v>
      </c>
      <c r="E143" s="13">
        <v>0.15553083573487</v>
      </c>
      <c r="F143" s="66"/>
    </row>
    <row r="144" spans="1:6" ht="15">
      <c r="A144" s="146" t="s">
        <v>80</v>
      </c>
      <c r="B144" s="146"/>
      <c r="C144" s="146"/>
      <c r="D144" s="21">
        <f>SUM(D145:D146)</f>
        <v>323.9873407524629</v>
      </c>
      <c r="E144" s="21">
        <v>0.06483896508814899</v>
      </c>
      <c r="F144" s="66"/>
    </row>
    <row r="145" spans="1:6" ht="30">
      <c r="A145" s="11" t="s">
        <v>154</v>
      </c>
      <c r="B145" s="15" t="s">
        <v>81</v>
      </c>
      <c r="C145" s="15" t="s">
        <v>12</v>
      </c>
      <c r="D145" s="13">
        <f>E145*12*$D$117</f>
        <v>226.79049837370206</v>
      </c>
      <c r="E145" s="14">
        <v>0.04538714744910784</v>
      </c>
      <c r="F145" s="66"/>
    </row>
    <row r="146" spans="1:6" ht="45">
      <c r="A146" s="11" t="s">
        <v>172</v>
      </c>
      <c r="B146" s="15" t="s">
        <v>31</v>
      </c>
      <c r="C146" s="15" t="s">
        <v>32</v>
      </c>
      <c r="D146" s="13">
        <f>E146*12*$D$117</f>
        <v>97.19684237876083</v>
      </c>
      <c r="E146" s="13">
        <v>0.019451817639041153</v>
      </c>
      <c r="F146" s="66"/>
    </row>
    <row r="147" spans="1:6" ht="15">
      <c r="A147" s="9"/>
      <c r="B147" s="22" t="s">
        <v>33</v>
      </c>
      <c r="C147" s="22"/>
      <c r="D147" s="23">
        <f>D122+D131+D134+D139+D142+D144</f>
        <v>30162.36676332455</v>
      </c>
      <c r="E147" s="10">
        <v>6.0365366080940905</v>
      </c>
      <c r="F147" s="66"/>
    </row>
    <row r="148" spans="1:6" ht="15">
      <c r="A148" s="24"/>
      <c r="B148" s="25"/>
      <c r="C148" s="26"/>
      <c r="D148" s="27"/>
      <c r="E148" s="28"/>
      <c r="F148" s="2"/>
    </row>
    <row r="149" spans="1:6" ht="105">
      <c r="A149" s="18" t="s">
        <v>34</v>
      </c>
      <c r="B149" s="18" t="s">
        <v>35</v>
      </c>
      <c r="C149" s="18" t="s">
        <v>36</v>
      </c>
      <c r="D149" s="18" t="s">
        <v>37</v>
      </c>
      <c r="E149" s="18" t="s">
        <v>38</v>
      </c>
      <c r="F149" s="18" t="s">
        <v>39</v>
      </c>
    </row>
    <row r="150" spans="1:6" ht="15">
      <c r="A150" s="18">
        <v>1</v>
      </c>
      <c r="B150" s="8" t="s">
        <v>40</v>
      </c>
      <c r="C150" s="18" t="s">
        <v>173</v>
      </c>
      <c r="D150" s="48">
        <f>E150*12*D117</f>
        <v>13301.4816</v>
      </c>
      <c r="E150" s="29">
        <v>2.662</v>
      </c>
      <c r="F150" s="30">
        <v>2</v>
      </c>
    </row>
    <row r="151" spans="1:6" ht="15">
      <c r="A151" s="18"/>
      <c r="B151" s="31" t="s">
        <v>41</v>
      </c>
      <c r="C151" s="17"/>
      <c r="D151" s="32">
        <f>D150</f>
        <v>13301.4816</v>
      </c>
      <c r="E151" s="33">
        <f>SUM(E150:E150)</f>
        <v>2.662</v>
      </c>
      <c r="F151" s="34"/>
    </row>
    <row r="152" spans="1:6" ht="15">
      <c r="A152" s="24"/>
      <c r="B152" s="25"/>
      <c r="C152" s="35"/>
      <c r="D152" s="35"/>
      <c r="E152" s="35"/>
      <c r="F152" s="35"/>
    </row>
    <row r="153" spans="1:6" ht="29.25">
      <c r="A153" s="24"/>
      <c r="B153" s="25" t="s">
        <v>42</v>
      </c>
      <c r="C153" s="36">
        <f>D147+D151</f>
        <v>43463.84836332455</v>
      </c>
      <c r="D153" s="36"/>
      <c r="E153" s="36"/>
      <c r="F153" s="35"/>
    </row>
    <row r="154" spans="1:6" ht="15">
      <c r="A154" s="24"/>
      <c r="B154" s="25" t="s">
        <v>43</v>
      </c>
      <c r="C154" s="37">
        <f>E147+E151</f>
        <v>8.698536608094091</v>
      </c>
      <c r="D154" s="35"/>
      <c r="E154" s="35"/>
      <c r="F154" s="35"/>
    </row>
    <row r="155" spans="1:6" ht="15">
      <c r="A155" s="24"/>
      <c r="B155" s="25"/>
      <c r="C155" s="37"/>
      <c r="D155" s="35"/>
      <c r="E155" s="35"/>
      <c r="F155" s="35"/>
    </row>
    <row r="156" spans="1:6" ht="30" customHeight="1">
      <c r="A156" s="147" t="s">
        <v>44</v>
      </c>
      <c r="B156" s="147"/>
      <c r="C156" s="147"/>
      <c r="D156" s="147"/>
      <c r="E156" s="147"/>
      <c r="F156" s="147"/>
    </row>
    <row r="157" spans="1:6" ht="15">
      <c r="A157" s="1"/>
      <c r="B157" s="1"/>
      <c r="C157" s="1"/>
      <c r="D157" s="2"/>
      <c r="E157" s="2"/>
      <c r="F157" s="2"/>
    </row>
    <row r="158" spans="1:6" ht="71.25">
      <c r="A158" s="8"/>
      <c r="B158" s="9" t="s">
        <v>2</v>
      </c>
      <c r="C158" s="9" t="s">
        <v>3</v>
      </c>
      <c r="D158" s="9" t="s">
        <v>4</v>
      </c>
      <c r="E158" s="9" t="s">
        <v>5</v>
      </c>
      <c r="F158" s="2"/>
    </row>
    <row r="159" spans="1:5" ht="30" customHeight="1">
      <c r="A159" s="148" t="s">
        <v>45</v>
      </c>
      <c r="B159" s="148"/>
      <c r="C159" s="148"/>
      <c r="D159" s="10">
        <f>D160</f>
        <v>65.95776000000001</v>
      </c>
      <c r="E159" s="10">
        <f>E160</f>
        <v>0.013200000000000002</v>
      </c>
    </row>
    <row r="160" spans="1:5" ht="30">
      <c r="A160" s="11" t="s">
        <v>7</v>
      </c>
      <c r="B160" s="38" t="s">
        <v>46</v>
      </c>
      <c r="C160" s="38" t="s">
        <v>47</v>
      </c>
      <c r="D160" s="13">
        <f>E160*12*D117</f>
        <v>65.95776000000001</v>
      </c>
      <c r="E160" s="39">
        <v>0.013200000000000002</v>
      </c>
    </row>
    <row r="161" spans="1:5" ht="30" customHeight="1">
      <c r="A161" s="148" t="s">
        <v>48</v>
      </c>
      <c r="B161" s="148"/>
      <c r="C161" s="148"/>
      <c r="D161" s="10">
        <f>D162+D163</f>
        <v>2750.1067958105486</v>
      </c>
      <c r="E161" s="10">
        <f>E162+E163</f>
        <v>0.5503735982649993</v>
      </c>
    </row>
    <row r="162" spans="1:5" ht="45">
      <c r="A162" s="11" t="s">
        <v>10</v>
      </c>
      <c r="B162" s="38" t="s">
        <v>85</v>
      </c>
      <c r="C162" s="38" t="s">
        <v>86</v>
      </c>
      <c r="D162" s="13">
        <f>E162*D117*12</f>
        <v>131.91552000000001</v>
      </c>
      <c r="E162" s="39">
        <v>0.026400000000000003</v>
      </c>
    </row>
    <row r="163" spans="1:5" ht="30">
      <c r="A163" s="11" t="s">
        <v>87</v>
      </c>
      <c r="B163" s="64" t="s">
        <v>64</v>
      </c>
      <c r="C163" s="64" t="s">
        <v>88</v>
      </c>
      <c r="D163" s="13">
        <f>E163*$D$117*12</f>
        <v>2618.1912758105486</v>
      </c>
      <c r="E163" s="39">
        <v>0.5239735982649993</v>
      </c>
    </row>
    <row r="164" spans="1:6" ht="15">
      <c r="A164" s="9"/>
      <c r="B164" s="22" t="s">
        <v>33</v>
      </c>
      <c r="C164" s="22"/>
      <c r="D164" s="23">
        <f>D159+D161</f>
        <v>2816.064555810549</v>
      </c>
      <c r="E164" s="10">
        <f>E159+E161</f>
        <v>0.5635735982649993</v>
      </c>
      <c r="F164" s="6"/>
    </row>
    <row r="165" spans="1:6" ht="15">
      <c r="A165" s="2"/>
      <c r="B165" s="2"/>
      <c r="C165" s="2"/>
      <c r="D165" s="2"/>
      <c r="E165" s="2"/>
      <c r="F165" s="2"/>
    </row>
    <row r="166" spans="1:6" ht="105">
      <c r="A166" s="18" t="s">
        <v>34</v>
      </c>
      <c r="B166" s="18" t="s">
        <v>35</v>
      </c>
      <c r="C166" s="18" t="s">
        <v>36</v>
      </c>
      <c r="D166" s="18" t="s">
        <v>37</v>
      </c>
      <c r="E166" s="18" t="s">
        <v>38</v>
      </c>
      <c r="F166" s="18" t="s">
        <v>39</v>
      </c>
    </row>
    <row r="167" spans="1:6" ht="15">
      <c r="A167" s="18">
        <v>1</v>
      </c>
      <c r="B167" s="8" t="s">
        <v>40</v>
      </c>
      <c r="C167" s="18" t="s">
        <v>174</v>
      </c>
      <c r="D167" s="69">
        <f>E167*12*D117</f>
        <v>1330.1481600000002</v>
      </c>
      <c r="E167" s="42">
        <v>0.26620000000000005</v>
      </c>
      <c r="F167" s="30">
        <v>2</v>
      </c>
    </row>
    <row r="168" spans="1:6" ht="15">
      <c r="A168" s="43"/>
      <c r="B168" s="43" t="s">
        <v>41</v>
      </c>
      <c r="C168" s="43"/>
      <c r="D168" s="44">
        <f>D167</f>
        <v>1330.1481600000002</v>
      </c>
      <c r="E168" s="45">
        <f>E167</f>
        <v>0.26620000000000005</v>
      </c>
      <c r="F168" s="43"/>
    </row>
    <row r="170" spans="2:3" ht="29.25">
      <c r="B170" s="25" t="s">
        <v>179</v>
      </c>
      <c r="C170" s="50">
        <f>C41+C98+C153</f>
        <v>135595.2253399507</v>
      </c>
    </row>
  </sheetData>
  <mergeCells count="31">
    <mergeCell ref="A1:E1"/>
    <mergeCell ref="A5:E5"/>
    <mergeCell ref="A8:C8"/>
    <mergeCell ref="A17:C17"/>
    <mergeCell ref="A20:C20"/>
    <mergeCell ref="A25:C25"/>
    <mergeCell ref="A28:C28"/>
    <mergeCell ref="A30:C30"/>
    <mergeCell ref="A44:F44"/>
    <mergeCell ref="A47:C47"/>
    <mergeCell ref="A49:C49"/>
    <mergeCell ref="A62:E62"/>
    <mergeCell ref="A65:C65"/>
    <mergeCell ref="A74:C74"/>
    <mergeCell ref="A77:C77"/>
    <mergeCell ref="A82:C82"/>
    <mergeCell ref="A85:C85"/>
    <mergeCell ref="A87:C87"/>
    <mergeCell ref="A102:F102"/>
    <mergeCell ref="A105:C105"/>
    <mergeCell ref="A107:C107"/>
    <mergeCell ref="A119:E119"/>
    <mergeCell ref="A122:C122"/>
    <mergeCell ref="A131:C131"/>
    <mergeCell ref="A156:F156"/>
    <mergeCell ref="A159:C159"/>
    <mergeCell ref="A161:C161"/>
    <mergeCell ref="A134:C134"/>
    <mergeCell ref="A139:C139"/>
    <mergeCell ref="A142:C142"/>
    <mergeCell ref="A144:C1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="75" zoomScaleNormal="75" workbookViewId="0" topLeftCell="A31">
      <selection activeCell="C42" sqref="C4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00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>
      <c r="A1" s="147" t="s">
        <v>180</v>
      </c>
      <c r="B1" s="147"/>
      <c r="C1" s="147"/>
      <c r="D1" s="147"/>
      <c r="E1" s="147"/>
      <c r="F1" s="2"/>
    </row>
    <row r="2" spans="1:6" ht="39" customHeight="1">
      <c r="A2" s="2"/>
      <c r="B2" s="1" t="s">
        <v>181</v>
      </c>
      <c r="C2" s="4"/>
      <c r="D2" s="5">
        <v>132.7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47" t="s">
        <v>1</v>
      </c>
      <c r="B4" s="147"/>
      <c r="C4" s="147"/>
      <c r="D4" s="147"/>
      <c r="E4" s="147"/>
      <c r="F4" s="2"/>
    </row>
    <row r="5" spans="1:6" ht="12" customHeight="1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">
      <c r="A7" s="149" t="s">
        <v>6</v>
      </c>
      <c r="B7" s="150"/>
      <c r="C7" s="151"/>
      <c r="D7" s="10">
        <f>SUM(D8:D9)</f>
        <v>1074.6859533594009</v>
      </c>
      <c r="E7" s="10">
        <v>0.6748844218534296</v>
      </c>
      <c r="F7" s="67"/>
    </row>
    <row r="8" spans="1:6" ht="15.75" customHeight="1">
      <c r="A8" s="11">
        <v>1</v>
      </c>
      <c r="B8" s="8" t="s">
        <v>8</v>
      </c>
      <c r="C8" s="12" t="s">
        <v>9</v>
      </c>
      <c r="D8" s="13">
        <f>E8*$D$2*12</f>
        <v>983.2442391211354</v>
      </c>
      <c r="E8" s="14">
        <v>0.6174605872401001</v>
      </c>
      <c r="F8" s="67"/>
    </row>
    <row r="9" spans="1:6" ht="30">
      <c r="A9" s="11">
        <v>2</v>
      </c>
      <c r="B9" s="15" t="s">
        <v>11</v>
      </c>
      <c r="C9" s="15" t="s">
        <v>12</v>
      </c>
      <c r="D9" s="13">
        <f>E9*$D$2*12</f>
        <v>91.44171423826552</v>
      </c>
      <c r="E9" s="13">
        <v>0.05742383461332927</v>
      </c>
      <c r="F9" s="67"/>
    </row>
    <row r="10" spans="1:6" ht="30.75" customHeight="1">
      <c r="A10" s="149" t="s">
        <v>13</v>
      </c>
      <c r="B10" s="152"/>
      <c r="C10" s="153"/>
      <c r="D10" s="16">
        <f>SUM(D11:D11)</f>
        <v>31.33188862113023</v>
      </c>
      <c r="E10" s="16">
        <v>0.019675890869838127</v>
      </c>
      <c r="F10" s="67"/>
    </row>
    <row r="11" spans="1:6" ht="60">
      <c r="A11" s="11">
        <v>3</v>
      </c>
      <c r="B11" s="15" t="s">
        <v>50</v>
      </c>
      <c r="C11" s="15" t="s">
        <v>16</v>
      </c>
      <c r="D11" s="13">
        <f>E11*12*$D$2</f>
        <v>31.33188862113023</v>
      </c>
      <c r="E11" s="13">
        <v>0.019675890869838127</v>
      </c>
      <c r="F11" s="67"/>
    </row>
    <row r="12" spans="1:6" ht="15">
      <c r="A12" s="146" t="s">
        <v>21</v>
      </c>
      <c r="B12" s="154"/>
      <c r="C12" s="154"/>
      <c r="D12" s="19">
        <f>SUM(D13:D14)</f>
        <v>1420.05471732919</v>
      </c>
      <c r="E12" s="19">
        <v>0.891770106335839</v>
      </c>
      <c r="F12" s="67"/>
    </row>
    <row r="13" spans="1:6" ht="75">
      <c r="A13" s="20">
        <v>4</v>
      </c>
      <c r="B13" s="15" t="s">
        <v>182</v>
      </c>
      <c r="C13" s="15" t="s">
        <v>16</v>
      </c>
      <c r="D13" s="13">
        <f>E13*12*$D$2</f>
        <v>163.79589672706177</v>
      </c>
      <c r="E13" s="13">
        <v>0.10286102532470598</v>
      </c>
      <c r="F13" s="67"/>
    </row>
    <row r="14" spans="1:6" ht="90">
      <c r="A14" s="11">
        <v>5</v>
      </c>
      <c r="B14" s="15" t="s">
        <v>23</v>
      </c>
      <c r="C14" s="15" t="s">
        <v>183</v>
      </c>
      <c r="D14" s="13">
        <f>E14*12*$D$2</f>
        <v>1256.2588206021283</v>
      </c>
      <c r="E14" s="14">
        <v>0.7889090810111331</v>
      </c>
      <c r="F14" s="67"/>
    </row>
    <row r="15" spans="1:6" ht="15">
      <c r="A15" s="146" t="s">
        <v>25</v>
      </c>
      <c r="B15" s="146"/>
      <c r="C15" s="146"/>
      <c r="D15" s="21">
        <f>SUM(D16)</f>
        <v>194.69819999999999</v>
      </c>
      <c r="E15" s="21">
        <v>0.12216714393368498</v>
      </c>
      <c r="F15" s="67"/>
    </row>
    <row r="16" spans="1:6" ht="15">
      <c r="A16" s="11">
        <v>6</v>
      </c>
      <c r="B16" s="15" t="s">
        <v>27</v>
      </c>
      <c r="C16" s="15" t="s">
        <v>28</v>
      </c>
      <c r="D16" s="13">
        <f>E16*12*$D$2</f>
        <v>194.69819999999999</v>
      </c>
      <c r="E16" s="46">
        <v>0.122267143933685</v>
      </c>
      <c r="F16" s="67"/>
    </row>
    <row r="17" spans="1:6" ht="15">
      <c r="A17" s="146" t="s">
        <v>29</v>
      </c>
      <c r="B17" s="146"/>
      <c r="C17" s="146"/>
      <c r="D17" s="21">
        <f>SUM(D18:D18)</f>
        <v>32.62565688129542</v>
      </c>
      <c r="E17" s="21">
        <v>0.020488355238191047</v>
      </c>
      <c r="F17" s="67"/>
    </row>
    <row r="18" spans="1:6" ht="45">
      <c r="A18" s="11">
        <v>7</v>
      </c>
      <c r="B18" s="15" t="s">
        <v>82</v>
      </c>
      <c r="C18" s="15" t="s">
        <v>32</v>
      </c>
      <c r="D18" s="13">
        <f>E18*12*$D$2</f>
        <v>32.62565688129542</v>
      </c>
      <c r="E18" s="14">
        <v>0.020488355238191047</v>
      </c>
      <c r="F18" s="67"/>
    </row>
    <row r="19" spans="1:6" ht="15">
      <c r="A19" s="9"/>
      <c r="B19" s="22" t="s">
        <v>33</v>
      </c>
      <c r="C19" s="22"/>
      <c r="D19" s="23">
        <f>D7+D10+D12+D15+D17</f>
        <v>2753.3964161910167</v>
      </c>
      <c r="E19" s="10">
        <v>1.7289859182309828</v>
      </c>
      <c r="F19" s="67"/>
    </row>
    <row r="20" spans="1:6" ht="15">
      <c r="A20" s="24"/>
      <c r="B20" s="25"/>
      <c r="C20" s="26"/>
      <c r="D20" s="27"/>
      <c r="E20" s="28"/>
      <c r="F20" s="2"/>
    </row>
    <row r="21" spans="1:6" ht="105">
      <c r="A21" s="18" t="s">
        <v>34</v>
      </c>
      <c r="B21" s="18" t="s">
        <v>35</v>
      </c>
      <c r="C21" s="18" t="s">
        <v>36</v>
      </c>
      <c r="D21" s="18" t="s">
        <v>37</v>
      </c>
      <c r="E21" s="18" t="s">
        <v>95</v>
      </c>
      <c r="F21" s="18" t="s">
        <v>39</v>
      </c>
    </row>
    <row r="22" spans="1:6" ht="15">
      <c r="A22" s="18">
        <v>1</v>
      </c>
      <c r="B22" s="8" t="s">
        <v>40</v>
      </c>
      <c r="C22" s="18" t="s">
        <v>184</v>
      </c>
      <c r="D22" s="48">
        <f>E22*12*D2</f>
        <v>4239.235</v>
      </c>
      <c r="E22" s="29">
        <v>2.662167169053002</v>
      </c>
      <c r="F22" s="30">
        <v>2</v>
      </c>
    </row>
    <row r="23" spans="1:6" ht="15">
      <c r="A23" s="18"/>
      <c r="B23" s="31" t="s">
        <v>41</v>
      </c>
      <c r="C23" s="17"/>
      <c r="D23" s="32">
        <f>D22</f>
        <v>4239.235</v>
      </c>
      <c r="E23" s="33">
        <f>SUM(E22:E22)</f>
        <v>2.662167169053002</v>
      </c>
      <c r="F23" s="34"/>
    </row>
    <row r="24" spans="1:6" ht="15">
      <c r="A24" s="24"/>
      <c r="B24" s="25"/>
      <c r="C24" s="35"/>
      <c r="D24" s="35"/>
      <c r="E24" s="35"/>
      <c r="F24" s="35"/>
    </row>
    <row r="25" spans="1:6" ht="29.25">
      <c r="A25" s="24"/>
      <c r="B25" s="25" t="s">
        <v>42</v>
      </c>
      <c r="C25" s="36">
        <f>D19+D23</f>
        <v>6992.631416191016</v>
      </c>
      <c r="D25" s="36"/>
      <c r="E25" s="36"/>
      <c r="F25" s="35"/>
    </row>
    <row r="26" spans="1:6" ht="15">
      <c r="A26" s="24"/>
      <c r="B26" s="25" t="s">
        <v>43</v>
      </c>
      <c r="C26" s="37">
        <f>E19+E23</f>
        <v>4.391153087283985</v>
      </c>
      <c r="D26" s="35"/>
      <c r="E26" s="35"/>
      <c r="F26" s="35"/>
    </row>
    <row r="27" spans="1:6" ht="17.25" customHeight="1">
      <c r="A27" s="24"/>
      <c r="B27" s="25"/>
      <c r="C27" s="37"/>
      <c r="D27" s="35"/>
      <c r="E27" s="35"/>
      <c r="F27" s="35"/>
    </row>
    <row r="28" spans="1:6" ht="33" customHeight="1">
      <c r="A28" s="147" t="s">
        <v>44</v>
      </c>
      <c r="B28" s="147"/>
      <c r="C28" s="147"/>
      <c r="D28" s="147"/>
      <c r="E28" s="147"/>
      <c r="F28" s="147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2</v>
      </c>
      <c r="C30" s="9" t="s">
        <v>3</v>
      </c>
      <c r="D30" s="9" t="s">
        <v>4</v>
      </c>
      <c r="E30" s="9" t="s">
        <v>5</v>
      </c>
      <c r="F30" s="2"/>
    </row>
    <row r="31" spans="1:5" ht="30" customHeight="1">
      <c r="A31" s="148" t="s">
        <v>45</v>
      </c>
      <c r="B31" s="148"/>
      <c r="C31" s="148"/>
      <c r="D31" s="10">
        <f>D32</f>
        <v>21.01968</v>
      </c>
      <c r="E31" s="10">
        <v>0.013200000000000002</v>
      </c>
    </row>
    <row r="32" spans="1:5" ht="30">
      <c r="A32" s="11">
        <v>1</v>
      </c>
      <c r="B32" s="38" t="s">
        <v>46</v>
      </c>
      <c r="C32" s="38" t="s">
        <v>47</v>
      </c>
      <c r="D32" s="13">
        <f>E32*$D$2*12</f>
        <v>21.01968</v>
      </c>
      <c r="E32" s="39">
        <v>0.013200000000000002</v>
      </c>
    </row>
    <row r="33" spans="1:5" ht="30" customHeight="1">
      <c r="A33" s="148" t="s">
        <v>48</v>
      </c>
      <c r="B33" s="148"/>
      <c r="C33" s="148"/>
      <c r="D33" s="10">
        <f>D34</f>
        <v>126.11808</v>
      </c>
      <c r="E33" s="10">
        <v>0.0792</v>
      </c>
    </row>
    <row r="34" spans="1:5" ht="15">
      <c r="A34" s="11">
        <v>2</v>
      </c>
      <c r="B34" s="65" t="s">
        <v>54</v>
      </c>
      <c r="C34" s="8" t="s">
        <v>47</v>
      </c>
      <c r="D34" s="13">
        <f>E34*$D$2*12</f>
        <v>126.11808</v>
      </c>
      <c r="E34" s="63">
        <v>0.0792</v>
      </c>
    </row>
    <row r="35" spans="1:5" ht="15">
      <c r="A35" s="9"/>
      <c r="B35" s="22" t="s">
        <v>33</v>
      </c>
      <c r="C35" s="22"/>
      <c r="D35" s="23">
        <f>D31+D33</f>
        <v>147.13776000000001</v>
      </c>
      <c r="E35" s="10">
        <v>0.0924</v>
      </c>
    </row>
    <row r="36" spans="1:6" ht="15">
      <c r="A36" s="2"/>
      <c r="B36" s="2"/>
      <c r="C36" s="2"/>
      <c r="D36" s="2"/>
      <c r="E36" s="2"/>
      <c r="F36" s="2"/>
    </row>
    <row r="38" spans="2:3" ht="29.25">
      <c r="B38" s="25" t="s">
        <v>185</v>
      </c>
      <c r="C38" s="36">
        <f>C25</f>
        <v>6992.631416191016</v>
      </c>
    </row>
  </sheetData>
  <mergeCells count="10">
    <mergeCell ref="A1:E1"/>
    <mergeCell ref="A4:E4"/>
    <mergeCell ref="A7:C7"/>
    <mergeCell ref="A10:C10"/>
    <mergeCell ref="A31:C31"/>
    <mergeCell ref="A33:C33"/>
    <mergeCell ref="A12:C12"/>
    <mergeCell ref="A15:C15"/>
    <mergeCell ref="A17:C17"/>
    <mergeCell ref="A28:F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4"/>
  <sheetViews>
    <sheetView zoomScale="75" zoomScaleNormal="75" workbookViewId="0" topLeftCell="A151">
      <selection activeCell="B152" sqref="B15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6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>
      <c r="A1" s="147" t="s">
        <v>186</v>
      </c>
      <c r="B1" s="147"/>
      <c r="C1" s="147"/>
      <c r="D1" s="147"/>
      <c r="E1" s="147"/>
      <c r="F1" s="2"/>
    </row>
    <row r="2" spans="1:6" ht="6.75" customHeight="1">
      <c r="A2" s="1"/>
      <c r="B2" s="1"/>
      <c r="C2" s="1"/>
      <c r="D2" s="1"/>
      <c r="E2" s="1"/>
      <c r="F2" s="2"/>
    </row>
    <row r="3" spans="1:6" ht="15">
      <c r="A3" s="2"/>
      <c r="B3" s="1" t="s">
        <v>187</v>
      </c>
      <c r="C3" s="4"/>
      <c r="D3" s="5">
        <v>75.5</v>
      </c>
      <c r="E3" s="6" t="s">
        <v>0</v>
      </c>
      <c r="F3" s="2"/>
    </row>
    <row r="4" spans="1:6" ht="11.25" customHeight="1">
      <c r="A4" s="2"/>
      <c r="B4" s="7"/>
      <c r="C4" s="2"/>
      <c r="D4" s="2"/>
      <c r="E4" s="2"/>
      <c r="F4" s="2"/>
    </row>
    <row r="5" spans="1:6" ht="30.75" customHeight="1">
      <c r="A5" s="147" t="s">
        <v>1</v>
      </c>
      <c r="B5" s="147"/>
      <c r="C5" s="147"/>
      <c r="D5" s="147"/>
      <c r="E5" s="147"/>
      <c r="F5" s="2"/>
    </row>
    <row r="6" spans="1:6" ht="9.75" customHeight="1">
      <c r="A6" s="1"/>
      <c r="B6" s="1"/>
      <c r="C6" s="1"/>
      <c r="D6" s="1"/>
      <c r="E6" s="1"/>
      <c r="F6" s="2"/>
    </row>
    <row r="7" spans="1:6" ht="71.25">
      <c r="A7" s="8"/>
      <c r="B7" s="9" t="s">
        <v>2</v>
      </c>
      <c r="C7" s="9" t="s">
        <v>3</v>
      </c>
      <c r="D7" s="9" t="s">
        <v>4</v>
      </c>
      <c r="E7" s="9" t="s">
        <v>5</v>
      </c>
      <c r="F7" s="2"/>
    </row>
    <row r="8" spans="1:6" ht="15">
      <c r="A8" s="149" t="s">
        <v>6</v>
      </c>
      <c r="B8" s="150"/>
      <c r="C8" s="151"/>
      <c r="D8" s="10">
        <f>SUM(D9:D10)</f>
        <v>1253.8002789193008</v>
      </c>
      <c r="E8" s="10">
        <v>1.3838855175709721</v>
      </c>
      <c r="F8" s="67"/>
    </row>
    <row r="9" spans="1:6" ht="15.75" customHeight="1">
      <c r="A9" s="11">
        <v>1</v>
      </c>
      <c r="B9" s="8" t="s">
        <v>8</v>
      </c>
      <c r="C9" s="12" t="s">
        <v>9</v>
      </c>
      <c r="D9" s="13">
        <f>E9*$D$3*12</f>
        <v>1147.1182789746576</v>
      </c>
      <c r="E9" s="14">
        <v>1.2661349657556928</v>
      </c>
      <c r="F9" s="67"/>
    </row>
    <row r="10" spans="1:6" ht="30">
      <c r="A10" s="11">
        <v>2</v>
      </c>
      <c r="B10" s="15" t="s">
        <v>11</v>
      </c>
      <c r="C10" s="15" t="s">
        <v>12</v>
      </c>
      <c r="D10" s="13">
        <f>E10*$D$3*12</f>
        <v>106.68199994464308</v>
      </c>
      <c r="E10" s="13">
        <v>0.11775055181527933</v>
      </c>
      <c r="F10" s="67"/>
    </row>
    <row r="11" spans="1:6" ht="29.25" customHeight="1">
      <c r="A11" s="149" t="s">
        <v>13</v>
      </c>
      <c r="B11" s="152"/>
      <c r="C11" s="153"/>
      <c r="D11" s="16">
        <f>SUM(D12:D13)</f>
        <v>1166.7073422694195</v>
      </c>
      <c r="E11" s="16">
        <v>1.287756448420993</v>
      </c>
      <c r="F11" s="67"/>
    </row>
    <row r="12" spans="1:6" ht="30">
      <c r="A12" s="11">
        <v>3</v>
      </c>
      <c r="B12" s="15" t="s">
        <v>18</v>
      </c>
      <c r="C12" s="15" t="s">
        <v>16</v>
      </c>
      <c r="D12" s="13">
        <f>E12*12*$D$3</f>
        <v>150.20832977352399</v>
      </c>
      <c r="E12" s="63">
        <v>0.1657928584696733</v>
      </c>
      <c r="F12" s="67"/>
    </row>
    <row r="13" spans="1:6" ht="90">
      <c r="A13" s="11">
        <v>4</v>
      </c>
      <c r="B13" s="15" t="s">
        <v>20</v>
      </c>
      <c r="C13" s="15" t="s">
        <v>16</v>
      </c>
      <c r="D13" s="13">
        <f>E13*12*$D$3</f>
        <v>1016.4990124958955</v>
      </c>
      <c r="E13" s="13">
        <v>1.1219635899513196</v>
      </c>
      <c r="F13" s="67"/>
    </row>
    <row r="14" spans="1:6" ht="15">
      <c r="A14" s="146" t="s">
        <v>21</v>
      </c>
      <c r="B14" s="154"/>
      <c r="C14" s="154"/>
      <c r="D14" s="19">
        <f>SUM(D15:D16)</f>
        <v>1778.8064038742507</v>
      </c>
      <c r="E14" s="19">
        <v>1.9633624766823958</v>
      </c>
      <c r="F14" s="67"/>
    </row>
    <row r="15" spans="1:6" ht="75">
      <c r="A15" s="20">
        <v>5</v>
      </c>
      <c r="B15" s="15" t="s">
        <v>22</v>
      </c>
      <c r="C15" s="15" t="s">
        <v>16</v>
      </c>
      <c r="D15" s="13">
        <f>E15*12*$D$3</f>
        <v>213.0451110416882</v>
      </c>
      <c r="E15" s="13">
        <v>0.23514912918508632</v>
      </c>
      <c r="F15" s="67"/>
    </row>
    <row r="16" spans="1:6" ht="105">
      <c r="A16" s="11">
        <v>6</v>
      </c>
      <c r="B16" s="15" t="s">
        <v>23</v>
      </c>
      <c r="C16" s="15" t="s">
        <v>24</v>
      </c>
      <c r="D16" s="13">
        <f>E16*12*$D$3</f>
        <v>1565.7612928325625</v>
      </c>
      <c r="E16" s="14">
        <v>1.7282133474973096</v>
      </c>
      <c r="F16" s="67"/>
    </row>
    <row r="17" spans="1:6" ht="15">
      <c r="A17" s="146" t="s">
        <v>25</v>
      </c>
      <c r="B17" s="146"/>
      <c r="C17" s="146"/>
      <c r="D17" s="21">
        <f>SUM(D18)</f>
        <v>346.39906821941787</v>
      </c>
      <c r="E17" s="21">
        <v>0.3802389273945008</v>
      </c>
      <c r="F17" s="67"/>
    </row>
    <row r="18" spans="1:6" ht="15">
      <c r="A18" s="11">
        <v>7</v>
      </c>
      <c r="B18" s="15" t="s">
        <v>27</v>
      </c>
      <c r="C18" s="15" t="s">
        <v>28</v>
      </c>
      <c r="D18" s="13">
        <f>E18*12*$D$3</f>
        <v>346.39906821941787</v>
      </c>
      <c r="E18" s="46">
        <v>0.382338927394501</v>
      </c>
      <c r="F18" s="67"/>
    </row>
    <row r="19" spans="1:6" ht="15">
      <c r="A19" s="9"/>
      <c r="B19" s="22" t="s">
        <v>33</v>
      </c>
      <c r="C19" s="22"/>
      <c r="D19" s="23">
        <f>D8+D11+D14+D17</f>
        <v>4545.713093282389</v>
      </c>
      <c r="E19" s="10">
        <v>5.015243370068862</v>
      </c>
      <c r="F19" s="67"/>
    </row>
    <row r="20" spans="1:6" ht="9" customHeight="1">
      <c r="A20" s="24"/>
      <c r="B20" s="25"/>
      <c r="C20" s="26"/>
      <c r="D20" s="27"/>
      <c r="E20" s="28"/>
      <c r="F20" s="2"/>
    </row>
    <row r="21" spans="1:6" ht="105">
      <c r="A21" s="18" t="s">
        <v>34</v>
      </c>
      <c r="B21" s="18" t="s">
        <v>35</v>
      </c>
      <c r="C21" s="18" t="s">
        <v>36</v>
      </c>
      <c r="D21" s="18" t="s">
        <v>37</v>
      </c>
      <c r="E21" s="18" t="s">
        <v>95</v>
      </c>
      <c r="F21" s="18" t="s">
        <v>39</v>
      </c>
    </row>
    <row r="22" spans="1:6" ht="15">
      <c r="A22" s="18">
        <v>1</v>
      </c>
      <c r="B22" s="8" t="s">
        <v>40</v>
      </c>
      <c r="C22" s="18" t="s">
        <v>188</v>
      </c>
      <c r="D22" s="72">
        <f>E22*12*D3</f>
        <v>3050.6520000000005</v>
      </c>
      <c r="E22" s="29">
        <v>3.367165562913908</v>
      </c>
      <c r="F22" s="30">
        <v>2</v>
      </c>
    </row>
    <row r="23" spans="1:6" ht="15">
      <c r="A23" s="18"/>
      <c r="B23" s="31" t="s">
        <v>41</v>
      </c>
      <c r="C23" s="17"/>
      <c r="D23" s="32">
        <f>D22</f>
        <v>3050.6520000000005</v>
      </c>
      <c r="E23" s="33">
        <f>SUM(E22:E22)</f>
        <v>3.367165562913908</v>
      </c>
      <c r="F23" s="34"/>
    </row>
    <row r="24" spans="1:6" ht="9" customHeight="1">
      <c r="A24" s="24"/>
      <c r="B24" s="25"/>
      <c r="C24" s="35"/>
      <c r="D24" s="35"/>
      <c r="E24" s="35"/>
      <c r="F24" s="35"/>
    </row>
    <row r="25" spans="1:6" ht="29.25">
      <c r="A25" s="24"/>
      <c r="B25" s="25" t="s">
        <v>42</v>
      </c>
      <c r="C25" s="36">
        <f>D19+D23</f>
        <v>7596.365093282389</v>
      </c>
      <c r="D25" s="36"/>
      <c r="E25" s="36"/>
      <c r="F25" s="35"/>
    </row>
    <row r="26" spans="1:6" ht="15">
      <c r="A26" s="24"/>
      <c r="B26" s="25" t="s">
        <v>43</v>
      </c>
      <c r="C26" s="37">
        <f>E19+E23</f>
        <v>8.38240893298277</v>
      </c>
      <c r="D26" s="35"/>
      <c r="E26" s="35"/>
      <c r="F26" s="35"/>
    </row>
    <row r="27" spans="1:6" ht="15">
      <c r="A27" s="24"/>
      <c r="B27" s="25"/>
      <c r="C27" s="37"/>
      <c r="D27" s="35"/>
      <c r="E27" s="35"/>
      <c r="F27" s="35"/>
    </row>
    <row r="28" spans="1:6" ht="33" customHeight="1">
      <c r="A28" s="147" t="s">
        <v>44</v>
      </c>
      <c r="B28" s="147"/>
      <c r="C28" s="147"/>
      <c r="D28" s="147"/>
      <c r="E28" s="147"/>
      <c r="F28" s="147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2</v>
      </c>
      <c r="C30" s="9" t="s">
        <v>3</v>
      </c>
      <c r="D30" s="9" t="s">
        <v>4</v>
      </c>
      <c r="E30" s="9" t="s">
        <v>5</v>
      </c>
      <c r="F30" s="2"/>
    </row>
    <row r="31" spans="1:5" ht="30" customHeight="1">
      <c r="A31" s="148" t="s">
        <v>45</v>
      </c>
      <c r="B31" s="148"/>
      <c r="C31" s="148"/>
      <c r="D31" s="10">
        <f>D32</f>
        <v>11.959200000000003</v>
      </c>
      <c r="E31" s="10">
        <v>0.013200000000000002</v>
      </c>
    </row>
    <row r="32" spans="1:5" ht="30">
      <c r="A32" s="11">
        <v>1</v>
      </c>
      <c r="B32" s="38" t="s">
        <v>46</v>
      </c>
      <c r="C32" s="38" t="s">
        <v>47</v>
      </c>
      <c r="D32" s="13">
        <f>E32*$D$3*12</f>
        <v>11.959200000000003</v>
      </c>
      <c r="E32" s="39">
        <v>0.013200000000000002</v>
      </c>
    </row>
    <row r="33" spans="1:5" ht="30" customHeight="1">
      <c r="A33" s="148" t="s">
        <v>48</v>
      </c>
      <c r="B33" s="148"/>
      <c r="C33" s="148"/>
      <c r="D33" s="10">
        <f>D34</f>
        <v>71.7552</v>
      </c>
      <c r="E33" s="10">
        <v>0.0792</v>
      </c>
    </row>
    <row r="34" spans="1:5" ht="15">
      <c r="A34" s="11">
        <v>2</v>
      </c>
      <c r="B34" s="65" t="s">
        <v>54</v>
      </c>
      <c r="C34" s="8" t="s">
        <v>47</v>
      </c>
      <c r="D34" s="13">
        <f>E34*$D$3*12</f>
        <v>71.7552</v>
      </c>
      <c r="E34" s="63">
        <v>0.0792</v>
      </c>
    </row>
    <row r="35" spans="1:5" ht="15">
      <c r="A35" s="9"/>
      <c r="B35" s="22" t="s">
        <v>33</v>
      </c>
      <c r="C35" s="22"/>
      <c r="D35" s="23">
        <f>D31+D33</f>
        <v>83.71440000000001</v>
      </c>
      <c r="E35" s="10">
        <v>0.0924</v>
      </c>
    </row>
    <row r="36" spans="1:6" ht="15">
      <c r="A36" s="2"/>
      <c r="B36" s="2"/>
      <c r="C36" s="2"/>
      <c r="D36" s="2"/>
      <c r="E36" s="2"/>
      <c r="F36" s="2"/>
    </row>
    <row r="38" spans="1:6" ht="15">
      <c r="A38" s="2"/>
      <c r="B38" s="1" t="s">
        <v>189</v>
      </c>
      <c r="C38" s="4"/>
      <c r="D38" s="5">
        <v>117.2</v>
      </c>
      <c r="E38" s="6" t="s">
        <v>0</v>
      </c>
      <c r="F38" s="2"/>
    </row>
    <row r="39" spans="1:6" ht="15">
      <c r="A39" s="2"/>
      <c r="B39" s="7"/>
      <c r="C39" s="2"/>
      <c r="D39" s="2"/>
      <c r="E39" s="2"/>
      <c r="F39" s="2"/>
    </row>
    <row r="40" spans="1:6" ht="30.75" customHeight="1">
      <c r="A40" s="147" t="s">
        <v>1</v>
      </c>
      <c r="B40" s="147"/>
      <c r="C40" s="147"/>
      <c r="D40" s="147"/>
      <c r="E40" s="147"/>
      <c r="F40" s="2"/>
    </row>
    <row r="41" spans="1:6" ht="15">
      <c r="A41" s="1"/>
      <c r="B41" s="1"/>
      <c r="C41" s="1"/>
      <c r="D41" s="1"/>
      <c r="E41" s="1"/>
      <c r="F41" s="2"/>
    </row>
    <row r="42" spans="1:6" ht="71.25">
      <c r="A42" s="8"/>
      <c r="B42" s="9" t="s">
        <v>2</v>
      </c>
      <c r="C42" s="9" t="s">
        <v>3</v>
      </c>
      <c r="D42" s="9" t="s">
        <v>4</v>
      </c>
      <c r="E42" s="9" t="s">
        <v>5</v>
      </c>
      <c r="F42" s="2"/>
    </row>
    <row r="43" spans="1:6" ht="15">
      <c r="A43" s="149" t="s">
        <v>6</v>
      </c>
      <c r="B43" s="150"/>
      <c r="C43" s="151"/>
      <c r="D43" s="10">
        <f>SUM(D44:D45)</f>
        <v>1791.1432555990007</v>
      </c>
      <c r="E43" s="10">
        <v>1.2735660236056603</v>
      </c>
      <c r="F43" s="67"/>
    </row>
    <row r="44" spans="1:6" ht="15.75" customHeight="1">
      <c r="A44" s="11">
        <v>1</v>
      </c>
      <c r="B44" s="8" t="s">
        <v>8</v>
      </c>
      <c r="C44" s="12" t="s">
        <v>9</v>
      </c>
      <c r="D44" s="13">
        <f>E44*$D$38*12</f>
        <v>1638.7403985352248</v>
      </c>
      <c r="E44" s="14">
        <v>1.1652022173885273</v>
      </c>
      <c r="F44" s="67"/>
    </row>
    <row r="45" spans="1:6" ht="30">
      <c r="A45" s="11">
        <v>2</v>
      </c>
      <c r="B45" s="15" t="s">
        <v>11</v>
      </c>
      <c r="C45" s="15" t="s">
        <v>12</v>
      </c>
      <c r="D45" s="13">
        <f>E45*$D$38*12</f>
        <v>152.40285706377583</v>
      </c>
      <c r="E45" s="13">
        <v>0.10836380621713299</v>
      </c>
      <c r="F45" s="67"/>
    </row>
    <row r="46" spans="1:6" ht="32.25" customHeight="1">
      <c r="A46" s="149" t="s">
        <v>13</v>
      </c>
      <c r="B46" s="152"/>
      <c r="C46" s="153"/>
      <c r="D46" s="16">
        <f>SUM(D47:D48)</f>
        <v>1856.2347935579755</v>
      </c>
      <c r="E46" s="16">
        <v>1.3198484027004942</v>
      </c>
      <c r="F46" s="67"/>
    </row>
    <row r="47" spans="1:6" ht="30">
      <c r="A47" s="11">
        <v>3</v>
      </c>
      <c r="B47" s="15" t="s">
        <v>18</v>
      </c>
      <c r="C47" s="15" t="s">
        <v>16</v>
      </c>
      <c r="D47" s="13">
        <f>E47*$D$38*12</f>
        <v>194.05875464103826</v>
      </c>
      <c r="E47" s="63">
        <v>0.1379826184876552</v>
      </c>
      <c r="F47" s="67"/>
    </row>
    <row r="48" spans="1:6" ht="90">
      <c r="A48" s="11">
        <v>4</v>
      </c>
      <c r="B48" s="15" t="s">
        <v>20</v>
      </c>
      <c r="C48" s="15" t="s">
        <v>16</v>
      </c>
      <c r="D48" s="13">
        <f>E48*$D$38*12</f>
        <v>1662.1760389169372</v>
      </c>
      <c r="E48" s="13">
        <v>1.181865784212839</v>
      </c>
      <c r="F48" s="67"/>
    </row>
    <row r="49" spans="1:6" ht="15">
      <c r="A49" s="146" t="s">
        <v>21</v>
      </c>
      <c r="B49" s="154"/>
      <c r="C49" s="154"/>
      <c r="D49" s="19">
        <f>SUM(D50:D51)</f>
        <v>2898.795291503605</v>
      </c>
      <c r="E49" s="19">
        <v>2.061145685085043</v>
      </c>
      <c r="F49" s="67"/>
    </row>
    <row r="50" spans="1:6" ht="75">
      <c r="A50" s="20">
        <v>5</v>
      </c>
      <c r="B50" s="15" t="s">
        <v>22</v>
      </c>
      <c r="C50" s="15" t="s">
        <v>16</v>
      </c>
      <c r="D50" s="13">
        <f>E50*$D$38*12</f>
        <v>351.70421139731184</v>
      </c>
      <c r="E50" s="13">
        <v>0.25007409797874847</v>
      </c>
      <c r="F50" s="67"/>
    </row>
    <row r="51" spans="1:6" ht="105">
      <c r="A51" s="11">
        <v>6</v>
      </c>
      <c r="B51" s="15" t="s">
        <v>23</v>
      </c>
      <c r="C51" s="15" t="s">
        <v>24</v>
      </c>
      <c r="D51" s="13">
        <f>E51*$D$38*12</f>
        <v>2547.0910801062932</v>
      </c>
      <c r="E51" s="14">
        <v>1.8110715871062948</v>
      </c>
      <c r="F51" s="67"/>
    </row>
    <row r="52" spans="1:6" ht="15">
      <c r="A52" s="146" t="s">
        <v>25</v>
      </c>
      <c r="B52" s="146"/>
      <c r="C52" s="146"/>
      <c r="D52" s="21">
        <f>SUM(D53)</f>
        <v>567.6651859925124</v>
      </c>
      <c r="E52" s="21">
        <v>0.40362996728705375</v>
      </c>
      <c r="F52" s="67"/>
    </row>
    <row r="53" spans="1:6" ht="15">
      <c r="A53" s="11">
        <v>7</v>
      </c>
      <c r="B53" s="15" t="s">
        <v>27</v>
      </c>
      <c r="C53" s="15" t="s">
        <v>28</v>
      </c>
      <c r="D53" s="13">
        <f>E53*$D$38*12</f>
        <v>567.6651859925124</v>
      </c>
      <c r="E53" s="46">
        <v>0.40362996728705375</v>
      </c>
      <c r="F53" s="67"/>
    </row>
    <row r="54" spans="1:6" ht="15">
      <c r="A54" s="9"/>
      <c r="B54" s="22" t="s">
        <v>33</v>
      </c>
      <c r="C54" s="22"/>
      <c r="D54" s="23">
        <f>D43+D46+D49+D52</f>
        <v>7113.838526653093</v>
      </c>
      <c r="E54" s="10">
        <v>5.058190078678251</v>
      </c>
      <c r="F54" s="67"/>
    </row>
    <row r="55" spans="1:6" ht="15">
      <c r="A55" s="24"/>
      <c r="B55" s="25"/>
      <c r="C55" s="26"/>
      <c r="D55" s="27"/>
      <c r="E55" s="28"/>
      <c r="F55" s="2"/>
    </row>
    <row r="56" spans="1:6" ht="105">
      <c r="A56" s="18" t="s">
        <v>34</v>
      </c>
      <c r="B56" s="18" t="s">
        <v>35</v>
      </c>
      <c r="C56" s="18" t="s">
        <v>36</v>
      </c>
      <c r="D56" s="18" t="s">
        <v>37</v>
      </c>
      <c r="E56" s="18" t="s">
        <v>95</v>
      </c>
      <c r="F56" s="18" t="s">
        <v>39</v>
      </c>
    </row>
    <row r="57" spans="1:6" ht="15">
      <c r="A57" s="18">
        <v>1</v>
      </c>
      <c r="B57" s="8" t="s">
        <v>40</v>
      </c>
      <c r="C57" s="18" t="s">
        <v>190</v>
      </c>
      <c r="D57" s="93">
        <f>E57*12*D38</f>
        <v>3743.8368</v>
      </c>
      <c r="E57" s="29">
        <v>2.662</v>
      </c>
      <c r="F57" s="30">
        <v>2</v>
      </c>
    </row>
    <row r="58" spans="1:6" ht="15">
      <c r="A58" s="18"/>
      <c r="B58" s="31" t="s">
        <v>41</v>
      </c>
      <c r="C58" s="17"/>
      <c r="D58" s="32">
        <f>D57+0.4</f>
        <v>3744.2368</v>
      </c>
      <c r="E58" s="33">
        <f>SUM(E57:E57)</f>
        <v>2.662</v>
      </c>
      <c r="F58" s="34"/>
    </row>
    <row r="59" spans="1:6" ht="15">
      <c r="A59" s="24"/>
      <c r="B59" s="25"/>
      <c r="C59" s="35"/>
      <c r="D59" s="35"/>
      <c r="E59" s="35"/>
      <c r="F59" s="35"/>
    </row>
    <row r="60" spans="1:6" ht="29.25">
      <c r="A60" s="24"/>
      <c r="B60" s="25" t="s">
        <v>42</v>
      </c>
      <c r="C60" s="36">
        <f>D54+D58</f>
        <v>10858.075326653094</v>
      </c>
      <c r="D60" s="36"/>
      <c r="E60" s="36"/>
      <c r="F60" s="35"/>
    </row>
    <row r="61" spans="1:6" ht="15">
      <c r="A61" s="24"/>
      <c r="B61" s="25" t="s">
        <v>43</v>
      </c>
      <c r="C61" s="37">
        <f>E54+E58</f>
        <v>7.720190078678251</v>
      </c>
      <c r="D61" s="35"/>
      <c r="E61" s="35"/>
      <c r="F61" s="35"/>
    </row>
    <row r="62" spans="1:6" ht="15">
      <c r="A62" s="24"/>
      <c r="B62" s="25"/>
      <c r="C62" s="37"/>
      <c r="D62" s="35"/>
      <c r="E62" s="35"/>
      <c r="F62" s="35"/>
    </row>
    <row r="63" spans="1:6" ht="33" customHeight="1">
      <c r="A63" s="147" t="s">
        <v>44</v>
      </c>
      <c r="B63" s="147"/>
      <c r="C63" s="147"/>
      <c r="D63" s="147"/>
      <c r="E63" s="147"/>
      <c r="F63" s="147"/>
    </row>
    <row r="64" spans="1:6" ht="15">
      <c r="A64" s="1"/>
      <c r="B64" s="1"/>
      <c r="C64" s="1"/>
      <c r="D64" s="2"/>
      <c r="E64" s="2"/>
      <c r="F64" s="2"/>
    </row>
    <row r="65" spans="1:6" ht="71.25">
      <c r="A65" s="8"/>
      <c r="B65" s="9" t="s">
        <v>2</v>
      </c>
      <c r="C65" s="9" t="s">
        <v>3</v>
      </c>
      <c r="D65" s="9" t="s">
        <v>4</v>
      </c>
      <c r="E65" s="9" t="s">
        <v>5</v>
      </c>
      <c r="F65" s="2"/>
    </row>
    <row r="66" spans="1:5" ht="30.75" customHeight="1">
      <c r="A66" s="148" t="s">
        <v>45</v>
      </c>
      <c r="B66" s="148"/>
      <c r="C66" s="148"/>
      <c r="D66" s="10">
        <f>D67</f>
        <v>18.564480000000003</v>
      </c>
      <c r="E66" s="10">
        <v>0.013200000000000002</v>
      </c>
    </row>
    <row r="67" spans="1:5" ht="30">
      <c r="A67" s="11">
        <v>1</v>
      </c>
      <c r="B67" s="38" t="s">
        <v>46</v>
      </c>
      <c r="C67" s="38" t="s">
        <v>47</v>
      </c>
      <c r="D67" s="13">
        <f>E67*D38*12</f>
        <v>18.564480000000003</v>
      </c>
      <c r="E67" s="39">
        <v>0.013200000000000002</v>
      </c>
    </row>
    <row r="68" spans="1:5" ht="32.25" customHeight="1">
      <c r="A68" s="148" t="s">
        <v>48</v>
      </c>
      <c r="B68" s="148"/>
      <c r="C68" s="148"/>
      <c r="D68" s="10">
        <f>D69</f>
        <v>111.38688000000002</v>
      </c>
      <c r="E68" s="10">
        <v>0.0792</v>
      </c>
    </row>
    <row r="69" spans="1:5" ht="15">
      <c r="A69" s="11">
        <v>2</v>
      </c>
      <c r="B69" s="65" t="s">
        <v>54</v>
      </c>
      <c r="C69" s="8" t="s">
        <v>47</v>
      </c>
      <c r="D69" s="13">
        <f>E69*D38*12</f>
        <v>111.38688000000002</v>
      </c>
      <c r="E69" s="63">
        <v>0.0792</v>
      </c>
    </row>
    <row r="70" spans="1:5" ht="15">
      <c r="A70" s="9"/>
      <c r="B70" s="22" t="s">
        <v>33</v>
      </c>
      <c r="C70" s="22"/>
      <c r="D70" s="23">
        <f>D66+D68</f>
        <v>129.95136000000002</v>
      </c>
      <c r="E70" s="10">
        <v>0.0924</v>
      </c>
    </row>
    <row r="73" spans="1:6" ht="15">
      <c r="A73" s="2"/>
      <c r="B73" s="1" t="s">
        <v>191</v>
      </c>
      <c r="C73" s="4"/>
      <c r="D73" s="5">
        <v>346.3</v>
      </c>
      <c r="E73" s="6" t="s">
        <v>0</v>
      </c>
      <c r="F73" s="2"/>
    </row>
    <row r="74" spans="1:6" ht="15">
      <c r="A74" s="2"/>
      <c r="B74" s="7"/>
      <c r="C74" s="2"/>
      <c r="D74" s="2"/>
      <c r="E74" s="2"/>
      <c r="F74" s="2"/>
    </row>
    <row r="75" spans="1:6" ht="30.75" customHeight="1">
      <c r="A75" s="147" t="s">
        <v>1</v>
      </c>
      <c r="B75" s="147"/>
      <c r="C75" s="147"/>
      <c r="D75" s="147"/>
      <c r="E75" s="147"/>
      <c r="F75" s="2"/>
    </row>
    <row r="76" spans="1:6" ht="9" customHeight="1">
      <c r="A76" s="1"/>
      <c r="B76" s="1"/>
      <c r="C76" s="1"/>
      <c r="D76" s="1"/>
      <c r="E76" s="1"/>
      <c r="F76" s="2"/>
    </row>
    <row r="77" spans="1:6" ht="71.25">
      <c r="A77" s="8"/>
      <c r="B77" s="9" t="s">
        <v>2</v>
      </c>
      <c r="C77" s="9" t="s">
        <v>3</v>
      </c>
      <c r="D77" s="9" t="s">
        <v>4</v>
      </c>
      <c r="E77" s="9" t="s">
        <v>5</v>
      </c>
      <c r="F77" s="2"/>
    </row>
    <row r="78" spans="1:6" ht="15">
      <c r="A78" s="149" t="s">
        <v>6</v>
      </c>
      <c r="B78" s="150"/>
      <c r="C78" s="151"/>
      <c r="D78" s="10">
        <f>SUM(D79:D80)</f>
        <v>2328.4862322787008</v>
      </c>
      <c r="E78" s="10">
        <v>0.5603249187310378</v>
      </c>
      <c r="F78" s="67"/>
    </row>
    <row r="79" spans="1:6" ht="15.75" customHeight="1">
      <c r="A79" s="11">
        <v>1</v>
      </c>
      <c r="B79" s="8" t="s">
        <v>8</v>
      </c>
      <c r="C79" s="12" t="s">
        <v>9</v>
      </c>
      <c r="D79" s="13">
        <f>E79*$D$73*12</f>
        <v>2130.3625180957924</v>
      </c>
      <c r="E79" s="14">
        <v>0.5126485990219926</v>
      </c>
      <c r="F79" s="67"/>
    </row>
    <row r="80" spans="1:6" ht="30">
      <c r="A80" s="11">
        <v>2</v>
      </c>
      <c r="B80" s="15" t="s">
        <v>11</v>
      </c>
      <c r="C80" s="15" t="s">
        <v>12</v>
      </c>
      <c r="D80" s="13">
        <f>E80*$D$73*12</f>
        <v>198.12371418290851</v>
      </c>
      <c r="E80" s="13">
        <v>0.04767631970904526</v>
      </c>
      <c r="F80" s="67"/>
    </row>
    <row r="81" spans="1:6" ht="30.75" customHeight="1">
      <c r="A81" s="149" t="s">
        <v>13</v>
      </c>
      <c r="B81" s="152"/>
      <c r="C81" s="153"/>
      <c r="D81" s="16">
        <f>SUM(D82:D84)</f>
        <v>5664.948825262111</v>
      </c>
      <c r="E81" s="16">
        <v>1.3632083995721704</v>
      </c>
      <c r="F81" s="67"/>
    </row>
    <row r="82" spans="1:6" ht="30.75" customHeight="1">
      <c r="A82" s="11">
        <v>3</v>
      </c>
      <c r="B82" s="15" t="s">
        <v>15</v>
      </c>
      <c r="C82" s="15" t="s">
        <v>16</v>
      </c>
      <c r="D82" s="13">
        <f>E82*$D$73*12</f>
        <v>57.10017824101172</v>
      </c>
      <c r="E82" s="63">
        <v>0.013740537645830135</v>
      </c>
      <c r="F82" s="67"/>
    </row>
    <row r="83" spans="1:6" ht="30">
      <c r="A83" s="11">
        <v>4</v>
      </c>
      <c r="B83" s="15" t="s">
        <v>18</v>
      </c>
      <c r="C83" s="15" t="s">
        <v>16</v>
      </c>
      <c r="D83" s="13">
        <f>E83*$D$73*12</f>
        <v>593.5914847843522</v>
      </c>
      <c r="E83" s="63">
        <v>0.14284134295513337</v>
      </c>
      <c r="F83" s="67"/>
    </row>
    <row r="84" spans="1:6" ht="90">
      <c r="A84" s="11">
        <v>5</v>
      </c>
      <c r="B84" s="15" t="s">
        <v>20</v>
      </c>
      <c r="C84" s="15" t="s">
        <v>16</v>
      </c>
      <c r="D84" s="13">
        <f>E84*$D$73*12</f>
        <v>5014.257162236748</v>
      </c>
      <c r="E84" s="13">
        <v>1.2066265189712069</v>
      </c>
      <c r="F84" s="67"/>
    </row>
    <row r="85" spans="1:6" ht="15">
      <c r="A85" s="146" t="s">
        <v>21</v>
      </c>
      <c r="B85" s="154"/>
      <c r="C85" s="154"/>
      <c r="D85" s="19">
        <f>SUM(D86:D87)</f>
        <v>8700.10049991942</v>
      </c>
      <c r="E85" s="19">
        <v>2.093584680893113</v>
      </c>
      <c r="F85" s="67"/>
    </row>
    <row r="86" spans="1:6" ht="75">
      <c r="A86" s="20">
        <v>6</v>
      </c>
      <c r="B86" s="15" t="s">
        <v>22</v>
      </c>
      <c r="C86" s="15" t="s">
        <v>16</v>
      </c>
      <c r="D86" s="13">
        <f>E86*$D$73*12</f>
        <v>939.6253120657115</v>
      </c>
      <c r="E86" s="13">
        <v>0.2261106247150138</v>
      </c>
      <c r="F86" s="67"/>
    </row>
    <row r="87" spans="1:6" ht="105">
      <c r="A87" s="11">
        <v>7</v>
      </c>
      <c r="B87" s="15" t="s">
        <v>23</v>
      </c>
      <c r="C87" s="15" t="s">
        <v>24</v>
      </c>
      <c r="D87" s="13">
        <f>E87*$D$73*12</f>
        <v>7760.475187853708</v>
      </c>
      <c r="E87" s="14">
        <v>1.8674740561780991</v>
      </c>
      <c r="F87" s="67"/>
    </row>
    <row r="88" spans="1:6" ht="15">
      <c r="A88" s="146" t="s">
        <v>25</v>
      </c>
      <c r="B88" s="146"/>
      <c r="C88" s="146"/>
      <c r="D88" s="21">
        <f>SUM(D89)</f>
        <v>1462.2222722241654</v>
      </c>
      <c r="E88" s="21">
        <v>0.3518679064934463</v>
      </c>
      <c r="F88" s="67"/>
    </row>
    <row r="89" spans="1:6" ht="15">
      <c r="A89" s="11">
        <v>8</v>
      </c>
      <c r="B89" s="15" t="s">
        <v>27</v>
      </c>
      <c r="C89" s="15" t="s">
        <v>28</v>
      </c>
      <c r="D89" s="13">
        <f>E89*$D$73*12</f>
        <v>1462.2222722241654</v>
      </c>
      <c r="E89" s="46">
        <v>0.3518679064934463</v>
      </c>
      <c r="F89" s="67"/>
    </row>
    <row r="90" spans="1:6" ht="15">
      <c r="A90" s="9"/>
      <c r="B90" s="22" t="s">
        <v>33</v>
      </c>
      <c r="C90" s="22"/>
      <c r="D90" s="23">
        <f>D78+D81+D85+D88</f>
        <v>18155.757829684393</v>
      </c>
      <c r="E90" s="10">
        <v>4.368985905689768</v>
      </c>
      <c r="F90" s="67"/>
    </row>
    <row r="91" spans="1:6" ht="15">
      <c r="A91" s="87"/>
      <c r="B91" s="89"/>
      <c r="C91" s="89"/>
      <c r="D91" s="90"/>
      <c r="E91" s="88"/>
      <c r="F91" s="6"/>
    </row>
    <row r="92" spans="1:6" ht="7.5" customHeight="1">
      <c r="A92" s="24"/>
      <c r="B92" s="25"/>
      <c r="C92" s="26"/>
      <c r="D92" s="27"/>
      <c r="E92" s="28"/>
      <c r="F92" s="2"/>
    </row>
    <row r="93" spans="1:6" ht="105">
      <c r="A93" s="18" t="s">
        <v>34</v>
      </c>
      <c r="B93" s="18" t="s">
        <v>35</v>
      </c>
      <c r="C93" s="18" t="s">
        <v>36</v>
      </c>
      <c r="D93" s="18" t="s">
        <v>37</v>
      </c>
      <c r="E93" s="18" t="s">
        <v>95</v>
      </c>
      <c r="F93" s="18" t="s">
        <v>39</v>
      </c>
    </row>
    <row r="94" spans="1:6" ht="15">
      <c r="A94" s="18">
        <v>1</v>
      </c>
      <c r="B94" s="8" t="s">
        <v>40</v>
      </c>
      <c r="C94" s="18" t="s">
        <v>192</v>
      </c>
      <c r="D94" s="72">
        <f>E94*12*D73</f>
        <v>11062.2072</v>
      </c>
      <c r="E94" s="29">
        <v>2.662</v>
      </c>
      <c r="F94" s="30">
        <v>2</v>
      </c>
    </row>
    <row r="95" spans="1:6" ht="15">
      <c r="A95" s="18"/>
      <c r="B95" s="31" t="s">
        <v>41</v>
      </c>
      <c r="C95" s="17"/>
      <c r="D95" s="32">
        <f>D94</f>
        <v>11062.2072</v>
      </c>
      <c r="E95" s="33">
        <f>SUM(E94:E94)</f>
        <v>2.662</v>
      </c>
      <c r="F95" s="34"/>
    </row>
    <row r="96" spans="1:6" ht="9" customHeight="1">
      <c r="A96" s="24"/>
      <c r="B96" s="25"/>
      <c r="C96" s="35"/>
      <c r="D96" s="35"/>
      <c r="E96" s="35"/>
      <c r="F96" s="35"/>
    </row>
    <row r="97" spans="1:6" ht="29.25">
      <c r="A97" s="24"/>
      <c r="B97" s="25" t="s">
        <v>42</v>
      </c>
      <c r="C97" s="36">
        <f>D90+D95</f>
        <v>29217.965029684394</v>
      </c>
      <c r="D97" s="36"/>
      <c r="E97" s="36"/>
      <c r="F97" s="35"/>
    </row>
    <row r="98" spans="1:6" ht="15">
      <c r="A98" s="24"/>
      <c r="B98" s="25" t="s">
        <v>43</v>
      </c>
      <c r="C98" s="37">
        <f>E90+E95</f>
        <v>7.030985905689768</v>
      </c>
      <c r="D98" s="35"/>
      <c r="E98" s="35"/>
      <c r="F98" s="35"/>
    </row>
    <row r="99" spans="1:6" ht="5.25" customHeight="1">
      <c r="A99" s="24"/>
      <c r="B99" s="25"/>
      <c r="C99" s="37"/>
      <c r="D99" s="35"/>
      <c r="E99" s="35"/>
      <c r="F99" s="35"/>
    </row>
    <row r="100" spans="1:6" ht="33" customHeight="1">
      <c r="A100" s="147" t="s">
        <v>44</v>
      </c>
      <c r="B100" s="147"/>
      <c r="C100" s="147"/>
      <c r="D100" s="147"/>
      <c r="E100" s="147"/>
      <c r="F100" s="147"/>
    </row>
    <row r="101" spans="1:6" ht="15">
      <c r="A101" s="1"/>
      <c r="B101" s="1"/>
      <c r="C101" s="1"/>
      <c r="D101" s="2"/>
      <c r="E101" s="2"/>
      <c r="F101" s="2"/>
    </row>
    <row r="102" spans="1:6" ht="71.25">
      <c r="A102" s="8"/>
      <c r="B102" s="9" t="s">
        <v>2</v>
      </c>
      <c r="C102" s="9" t="s">
        <v>3</v>
      </c>
      <c r="D102" s="9" t="s">
        <v>4</v>
      </c>
      <c r="E102" s="9" t="s">
        <v>5</v>
      </c>
      <c r="F102" s="2"/>
    </row>
    <row r="103" spans="1:5" ht="30.75" customHeight="1">
      <c r="A103" s="148" t="s">
        <v>45</v>
      </c>
      <c r="B103" s="148"/>
      <c r="C103" s="148"/>
      <c r="D103" s="10">
        <f>D104</f>
        <v>54.85392000000001</v>
      </c>
      <c r="E103" s="10">
        <v>0.013200000000000002</v>
      </c>
    </row>
    <row r="104" spans="1:5" ht="30">
      <c r="A104" s="11">
        <v>1</v>
      </c>
      <c r="B104" s="38" t="s">
        <v>46</v>
      </c>
      <c r="C104" s="38" t="s">
        <v>47</v>
      </c>
      <c r="D104" s="13">
        <f>E104*D73*12</f>
        <v>54.85392000000001</v>
      </c>
      <c r="E104" s="39">
        <v>0.013200000000000002</v>
      </c>
    </row>
    <row r="105" spans="1:5" ht="32.25" customHeight="1">
      <c r="A105" s="148" t="s">
        <v>48</v>
      </c>
      <c r="B105" s="148"/>
      <c r="C105" s="148"/>
      <c r="D105" s="10">
        <f>D106</f>
        <v>329.12352000000004</v>
      </c>
      <c r="E105" s="10">
        <v>0.0792</v>
      </c>
    </row>
    <row r="106" spans="1:5" ht="15">
      <c r="A106" s="11">
        <v>2</v>
      </c>
      <c r="B106" s="65" t="s">
        <v>54</v>
      </c>
      <c r="C106" s="8" t="s">
        <v>47</v>
      </c>
      <c r="D106" s="13">
        <f>E106*D73*12</f>
        <v>329.12352000000004</v>
      </c>
      <c r="E106" s="63">
        <v>0.0792</v>
      </c>
    </row>
    <row r="107" spans="1:5" ht="15">
      <c r="A107" s="9"/>
      <c r="B107" s="22" t="s">
        <v>33</v>
      </c>
      <c r="C107" s="22"/>
      <c r="D107" s="23">
        <f>D103+D105</f>
        <v>383.97744000000006</v>
      </c>
      <c r="E107" s="10">
        <v>0.0924</v>
      </c>
    </row>
    <row r="108" spans="1:6" ht="6.75" customHeight="1">
      <c r="A108" s="2"/>
      <c r="B108" s="2"/>
      <c r="C108" s="2"/>
      <c r="D108" s="2"/>
      <c r="E108" s="2"/>
      <c r="F108" s="2"/>
    </row>
    <row r="109" spans="1:6" ht="6" customHeight="1">
      <c r="A109" s="40"/>
      <c r="B109" s="40"/>
      <c r="C109" s="40"/>
      <c r="D109" s="40"/>
      <c r="E109" s="40"/>
      <c r="F109" s="41"/>
    </row>
    <row r="110" spans="1:6" ht="105">
      <c r="A110" s="18" t="s">
        <v>34</v>
      </c>
      <c r="B110" s="18" t="s">
        <v>35</v>
      </c>
      <c r="C110" s="18" t="s">
        <v>36</v>
      </c>
      <c r="D110" s="18" t="s">
        <v>37</v>
      </c>
      <c r="E110" s="18" t="s">
        <v>107</v>
      </c>
      <c r="F110" s="18" t="s">
        <v>39</v>
      </c>
    </row>
    <row r="111" spans="1:6" ht="15">
      <c r="A111" s="18">
        <v>1</v>
      </c>
      <c r="B111" s="8" t="s">
        <v>40</v>
      </c>
      <c r="C111" s="18" t="s">
        <v>174</v>
      </c>
      <c r="D111" s="69">
        <f>E111*12*D73</f>
        <v>1332.7930000000003</v>
      </c>
      <c r="E111" s="42">
        <v>0.3207221580517856</v>
      </c>
      <c r="F111" s="30">
        <v>2</v>
      </c>
    </row>
    <row r="112" spans="1:6" ht="15">
      <c r="A112" s="43"/>
      <c r="B112" s="43" t="s">
        <v>41</v>
      </c>
      <c r="C112" s="43"/>
      <c r="D112" s="44">
        <f>D111</f>
        <v>1332.7930000000003</v>
      </c>
      <c r="E112" s="45">
        <f>E111</f>
        <v>0.3207221580517856</v>
      </c>
      <c r="F112" s="43"/>
    </row>
    <row r="113" ht="3.75" customHeight="1"/>
    <row r="115" spans="1:6" ht="15">
      <c r="A115" s="2"/>
      <c r="B115" s="1" t="s">
        <v>193</v>
      </c>
      <c r="C115" s="4"/>
      <c r="D115" s="5">
        <v>346.3</v>
      </c>
      <c r="E115" s="6" t="s">
        <v>0</v>
      </c>
      <c r="F115" s="2"/>
    </row>
    <row r="116" spans="1:6" ht="8.25" customHeight="1">
      <c r="A116" s="2"/>
      <c r="B116" s="7"/>
      <c r="C116" s="2"/>
      <c r="D116" s="2"/>
      <c r="E116" s="2"/>
      <c r="F116" s="2"/>
    </row>
    <row r="117" spans="1:6" ht="30.75" customHeight="1">
      <c r="A117" s="147" t="s">
        <v>1</v>
      </c>
      <c r="B117" s="147"/>
      <c r="C117" s="147"/>
      <c r="D117" s="147"/>
      <c r="E117" s="147"/>
      <c r="F117" s="2"/>
    </row>
    <row r="118" spans="1:6" ht="6" customHeight="1">
      <c r="A118" s="1"/>
      <c r="B118" s="1"/>
      <c r="C118" s="1"/>
      <c r="D118" s="1"/>
      <c r="E118" s="1"/>
      <c r="F118" s="2"/>
    </row>
    <row r="119" spans="1:6" ht="71.25">
      <c r="A119" s="8"/>
      <c r="B119" s="9" t="s">
        <v>2</v>
      </c>
      <c r="C119" s="9" t="s">
        <v>3</v>
      </c>
      <c r="D119" s="9" t="s">
        <v>4</v>
      </c>
      <c r="E119" s="9" t="s">
        <v>5</v>
      </c>
      <c r="F119" s="2"/>
    </row>
    <row r="120" spans="1:6" ht="15">
      <c r="A120" s="149" t="s">
        <v>6</v>
      </c>
      <c r="B120" s="150"/>
      <c r="C120" s="151"/>
      <c r="D120" s="10">
        <f>SUM(D121:D122)</f>
        <v>1432.9146044792021</v>
      </c>
      <c r="E120" s="10">
        <v>0.34481533460371594</v>
      </c>
      <c r="F120" s="67"/>
    </row>
    <row r="121" spans="1:6" ht="15.75" customHeight="1">
      <c r="A121" s="11">
        <v>1</v>
      </c>
      <c r="B121" s="8" t="s">
        <v>8</v>
      </c>
      <c r="C121" s="12" t="s">
        <v>9</v>
      </c>
      <c r="D121" s="13">
        <f>E121*$D$115*12</f>
        <v>1310.9923188281816</v>
      </c>
      <c r="E121" s="14">
        <v>0.31547606093661124</v>
      </c>
      <c r="F121" s="67"/>
    </row>
    <row r="122" spans="1:6" ht="30">
      <c r="A122" s="11">
        <v>2</v>
      </c>
      <c r="B122" s="15" t="s">
        <v>11</v>
      </c>
      <c r="C122" s="15" t="s">
        <v>12</v>
      </c>
      <c r="D122" s="13">
        <f>E122*$D$115*12</f>
        <v>121.9222856510205</v>
      </c>
      <c r="E122" s="13">
        <v>0.029339273667104745</v>
      </c>
      <c r="F122" s="67"/>
    </row>
    <row r="123" spans="1:6" ht="30.75" customHeight="1">
      <c r="A123" s="149" t="s">
        <v>13</v>
      </c>
      <c r="B123" s="152"/>
      <c r="C123" s="153"/>
      <c r="D123" s="16">
        <f>SUM(D124:D126)</f>
        <v>5773.297012796859</v>
      </c>
      <c r="E123" s="16">
        <v>1.389281213975565</v>
      </c>
      <c r="F123" s="67"/>
    </row>
    <row r="124" spans="1:6" ht="30">
      <c r="A124" s="11">
        <v>3</v>
      </c>
      <c r="B124" s="15" t="s">
        <v>18</v>
      </c>
      <c r="C124" s="15" t="s">
        <v>16</v>
      </c>
      <c r="D124" s="13">
        <f>E124*$D$115*12</f>
        <v>396.0160856521716</v>
      </c>
      <c r="E124" s="63">
        <v>0.09529696930700059</v>
      </c>
      <c r="F124" s="67"/>
    </row>
    <row r="125" spans="1:6" ht="30">
      <c r="A125" s="11">
        <v>4</v>
      </c>
      <c r="B125" s="15" t="s">
        <v>77</v>
      </c>
      <c r="C125" s="15" t="s">
        <v>16</v>
      </c>
      <c r="D125" s="13">
        <f>E125*$D$115*12</f>
        <v>201.2121142887352</v>
      </c>
      <c r="E125" s="63">
        <v>0.04841950964691866</v>
      </c>
      <c r="F125" s="67"/>
    </row>
    <row r="126" spans="1:6" ht="90">
      <c r="A126" s="11">
        <v>5</v>
      </c>
      <c r="B126" s="15" t="s">
        <v>20</v>
      </c>
      <c r="C126" s="15" t="s">
        <v>16</v>
      </c>
      <c r="D126" s="13">
        <f>E126*$D$115*12</f>
        <v>5176.068812855952</v>
      </c>
      <c r="E126" s="13">
        <v>1.2455647350216459</v>
      </c>
      <c r="F126" s="67"/>
    </row>
    <row r="127" spans="1:6" ht="15">
      <c r="A127" s="146" t="s">
        <v>21</v>
      </c>
      <c r="B127" s="154"/>
      <c r="C127" s="154"/>
      <c r="D127" s="19">
        <f>SUM(D128:D129)</f>
        <v>8937.720836494284</v>
      </c>
      <c r="E127" s="19">
        <v>2.15076543375067</v>
      </c>
      <c r="F127" s="67"/>
    </row>
    <row r="128" spans="1:6" ht="75">
      <c r="A128" s="20">
        <v>6</v>
      </c>
      <c r="B128" s="15" t="s">
        <v>22</v>
      </c>
      <c r="C128" s="15" t="s">
        <v>16</v>
      </c>
      <c r="D128" s="13">
        <f>E128*$D$115*12</f>
        <v>1010.1906314795729</v>
      </c>
      <c r="E128" s="13">
        <v>0.2430914023196585</v>
      </c>
      <c r="F128" s="67"/>
    </row>
    <row r="129" spans="1:6" ht="105">
      <c r="A129" s="11">
        <v>7</v>
      </c>
      <c r="B129" s="15" t="s">
        <v>23</v>
      </c>
      <c r="C129" s="15" t="s">
        <v>24</v>
      </c>
      <c r="D129" s="13">
        <f>E129*$D$115*12</f>
        <v>7927.530205014711</v>
      </c>
      <c r="E129" s="14">
        <v>1.9076740314310114</v>
      </c>
      <c r="F129" s="67"/>
    </row>
    <row r="130" spans="1:6" ht="15">
      <c r="A130" s="146" t="s">
        <v>25</v>
      </c>
      <c r="B130" s="146"/>
      <c r="C130" s="146"/>
      <c r="D130" s="21">
        <f>SUM(D131)</f>
        <v>1549.3940810153</v>
      </c>
      <c r="E130" s="21">
        <v>0.3728448553795601</v>
      </c>
      <c r="F130" s="67"/>
    </row>
    <row r="131" spans="1:6" ht="15">
      <c r="A131" s="11">
        <v>8</v>
      </c>
      <c r="B131" s="15" t="s">
        <v>27</v>
      </c>
      <c r="C131" s="15" t="s">
        <v>28</v>
      </c>
      <c r="D131" s="13">
        <f>E131*$D$115*12</f>
        <v>1549.3940810153</v>
      </c>
      <c r="E131" s="46">
        <v>0.3728448553795601</v>
      </c>
      <c r="F131" s="67"/>
    </row>
    <row r="132" spans="1:6" ht="15">
      <c r="A132" s="9"/>
      <c r="B132" s="22" t="s">
        <v>33</v>
      </c>
      <c r="C132" s="22"/>
      <c r="D132" s="23">
        <f>D120+D123+D127+D130+0.4</f>
        <v>17693.726534785645</v>
      </c>
      <c r="E132" s="10">
        <v>4.25770683770951</v>
      </c>
      <c r="F132" s="67"/>
    </row>
    <row r="133" spans="1:6" ht="7.5" customHeight="1">
      <c r="A133" s="24"/>
      <c r="B133" s="25"/>
      <c r="C133" s="26"/>
      <c r="D133" s="27"/>
      <c r="E133" s="28"/>
      <c r="F133" s="2"/>
    </row>
    <row r="134" spans="1:6" ht="105">
      <c r="A134" s="18" t="s">
        <v>34</v>
      </c>
      <c r="B134" s="18" t="s">
        <v>35</v>
      </c>
      <c r="C134" s="18" t="s">
        <v>36</v>
      </c>
      <c r="D134" s="18" t="s">
        <v>37</v>
      </c>
      <c r="E134" s="18" t="s">
        <v>95</v>
      </c>
      <c r="F134" s="18" t="s">
        <v>39</v>
      </c>
    </row>
    <row r="135" spans="1:6" ht="15">
      <c r="A135" s="18">
        <v>1</v>
      </c>
      <c r="B135" s="8" t="s">
        <v>40</v>
      </c>
      <c r="C135" s="18" t="s">
        <v>192</v>
      </c>
      <c r="D135" s="48">
        <f>E135*12*D115</f>
        <v>11062.2072</v>
      </c>
      <c r="E135" s="29">
        <v>2.662</v>
      </c>
      <c r="F135" s="30">
        <v>2</v>
      </c>
    </row>
    <row r="136" spans="1:6" ht="15">
      <c r="A136" s="18"/>
      <c r="B136" s="31" t="s">
        <v>41</v>
      </c>
      <c r="C136" s="17"/>
      <c r="D136" s="32">
        <f>D135</f>
        <v>11062.2072</v>
      </c>
      <c r="E136" s="33">
        <f>SUM(E135:E135)</f>
        <v>2.662</v>
      </c>
      <c r="F136" s="34"/>
    </row>
    <row r="137" spans="1:6" ht="9.75" customHeight="1">
      <c r="A137" s="24"/>
      <c r="B137" s="25"/>
      <c r="C137" s="35"/>
      <c r="D137" s="35"/>
      <c r="E137" s="35"/>
      <c r="F137" s="35"/>
    </row>
    <row r="138" spans="1:6" ht="29.25">
      <c r="A138" s="24"/>
      <c r="B138" s="25" t="s">
        <v>42</v>
      </c>
      <c r="C138" s="36">
        <f>D132+D136</f>
        <v>28755.933734785645</v>
      </c>
      <c r="D138" s="36"/>
      <c r="E138" s="36"/>
      <c r="F138" s="35"/>
    </row>
    <row r="139" spans="1:6" ht="15">
      <c r="A139" s="24"/>
      <c r="B139" s="25" t="s">
        <v>43</v>
      </c>
      <c r="C139" s="37">
        <f>E132+E136</f>
        <v>6.91970683770951</v>
      </c>
      <c r="D139" s="35"/>
      <c r="E139" s="35"/>
      <c r="F139" s="35"/>
    </row>
    <row r="140" spans="1:6" ht="13.5" customHeight="1">
      <c r="A140" s="24"/>
      <c r="B140" s="25"/>
      <c r="C140" s="37"/>
      <c r="D140" s="35"/>
      <c r="E140" s="35"/>
      <c r="F140" s="35"/>
    </row>
    <row r="141" spans="1:6" ht="33" customHeight="1">
      <c r="A141" s="147" t="s">
        <v>44</v>
      </c>
      <c r="B141" s="147"/>
      <c r="C141" s="147"/>
      <c r="D141" s="147"/>
      <c r="E141" s="147"/>
      <c r="F141" s="147"/>
    </row>
    <row r="142" spans="1:6" ht="15">
      <c r="A142" s="1"/>
      <c r="B142" s="1"/>
      <c r="C142" s="1"/>
      <c r="D142" s="2"/>
      <c r="E142" s="2"/>
      <c r="F142" s="2"/>
    </row>
    <row r="143" spans="1:6" ht="71.25">
      <c r="A143" s="8"/>
      <c r="B143" s="9" t="s">
        <v>2</v>
      </c>
      <c r="C143" s="9" t="s">
        <v>3</v>
      </c>
      <c r="D143" s="9" t="s">
        <v>4</v>
      </c>
      <c r="E143" s="9" t="s">
        <v>5</v>
      </c>
      <c r="F143" s="2"/>
    </row>
    <row r="144" spans="1:5" ht="30.75" customHeight="1">
      <c r="A144" s="148" t="s">
        <v>45</v>
      </c>
      <c r="B144" s="148"/>
      <c r="C144" s="148"/>
      <c r="D144" s="10">
        <f>D145</f>
        <v>54.85392000000001</v>
      </c>
      <c r="E144" s="10">
        <v>0.013200000000000002</v>
      </c>
    </row>
    <row r="145" spans="1:5" ht="30">
      <c r="A145" s="11">
        <v>1</v>
      </c>
      <c r="B145" s="38" t="s">
        <v>46</v>
      </c>
      <c r="C145" s="38" t="s">
        <v>47</v>
      </c>
      <c r="D145" s="13">
        <f>E145*D115*12</f>
        <v>54.85392000000001</v>
      </c>
      <c r="E145" s="39">
        <v>0.013200000000000002</v>
      </c>
    </row>
    <row r="146" spans="1:5" ht="32.25" customHeight="1">
      <c r="A146" s="148" t="s">
        <v>48</v>
      </c>
      <c r="B146" s="148"/>
      <c r="C146" s="148"/>
      <c r="D146" s="10">
        <f>D147</f>
        <v>329.12352000000004</v>
      </c>
      <c r="E146" s="10">
        <v>0.0792</v>
      </c>
    </row>
    <row r="147" spans="1:5" ht="15">
      <c r="A147" s="11">
        <v>2</v>
      </c>
      <c r="B147" s="65" t="s">
        <v>54</v>
      </c>
      <c r="C147" s="8" t="s">
        <v>47</v>
      </c>
      <c r="D147" s="13">
        <f>E147*D115*12</f>
        <v>329.12352000000004</v>
      </c>
      <c r="E147" s="63">
        <v>0.0792</v>
      </c>
    </row>
    <row r="148" spans="1:5" ht="15">
      <c r="A148" s="9"/>
      <c r="B148" s="22" t="s">
        <v>33</v>
      </c>
      <c r="C148" s="22"/>
      <c r="D148" s="23">
        <f>D144+D146</f>
        <v>383.97744000000006</v>
      </c>
      <c r="E148" s="10">
        <v>0.0924</v>
      </c>
    </row>
    <row r="149" spans="1:6" ht="15">
      <c r="A149" s="2"/>
      <c r="B149" s="2"/>
      <c r="C149" s="2"/>
      <c r="D149" s="2"/>
      <c r="E149" s="2"/>
      <c r="F149" s="2"/>
    </row>
    <row r="150" spans="1:6" ht="105">
      <c r="A150" s="18" t="s">
        <v>34</v>
      </c>
      <c r="B150" s="18" t="s">
        <v>35</v>
      </c>
      <c r="C150" s="18" t="s">
        <v>36</v>
      </c>
      <c r="D150" s="18" t="s">
        <v>37</v>
      </c>
      <c r="E150" s="18" t="s">
        <v>107</v>
      </c>
      <c r="F150" s="18" t="s">
        <v>39</v>
      </c>
    </row>
    <row r="151" spans="1:6" ht="15">
      <c r="A151" s="18">
        <v>1</v>
      </c>
      <c r="B151" s="8" t="s">
        <v>40</v>
      </c>
      <c r="C151" s="18" t="s">
        <v>174</v>
      </c>
      <c r="D151" s="69">
        <f>E151*12*D115</f>
        <v>1332.7930000000003</v>
      </c>
      <c r="E151" s="42">
        <v>0.3207221580517856</v>
      </c>
      <c r="F151" s="30">
        <v>2</v>
      </c>
    </row>
    <row r="152" spans="1:6" ht="15">
      <c r="A152" s="43"/>
      <c r="B152" s="43" t="s">
        <v>41</v>
      </c>
      <c r="C152" s="43"/>
      <c r="D152" s="44">
        <f>D151+0.1</f>
        <v>1332.8930000000003</v>
      </c>
      <c r="E152" s="45">
        <f>E151</f>
        <v>0.3207221580517856</v>
      </c>
      <c r="F152" s="43"/>
    </row>
    <row r="154" spans="2:3" ht="29.25">
      <c r="B154" s="25" t="s">
        <v>194</v>
      </c>
      <c r="C154" s="36">
        <f>C25+C60+C97+C138</f>
        <v>76428.33918440553</v>
      </c>
    </row>
  </sheetData>
  <mergeCells count="33">
    <mergeCell ref="A1:E1"/>
    <mergeCell ref="A5:E5"/>
    <mergeCell ref="A8:C8"/>
    <mergeCell ref="A11:C11"/>
    <mergeCell ref="A14:C14"/>
    <mergeCell ref="A17:C17"/>
    <mergeCell ref="A28:F28"/>
    <mergeCell ref="A31:C31"/>
    <mergeCell ref="A33:C33"/>
    <mergeCell ref="A40:E40"/>
    <mergeCell ref="A43:C43"/>
    <mergeCell ref="A46:C46"/>
    <mergeCell ref="A49:C49"/>
    <mergeCell ref="A52:C52"/>
    <mergeCell ref="A63:F63"/>
    <mergeCell ref="A66:C66"/>
    <mergeCell ref="A68:C68"/>
    <mergeCell ref="A75:E75"/>
    <mergeCell ref="A78:C78"/>
    <mergeCell ref="A81:C81"/>
    <mergeCell ref="A85:C85"/>
    <mergeCell ref="A88:C88"/>
    <mergeCell ref="A100:F100"/>
    <mergeCell ref="A103:C103"/>
    <mergeCell ref="A105:C105"/>
    <mergeCell ref="A117:E117"/>
    <mergeCell ref="A120:C120"/>
    <mergeCell ref="A123:C123"/>
    <mergeCell ref="A146:C146"/>
    <mergeCell ref="A127:C127"/>
    <mergeCell ref="A130:C130"/>
    <mergeCell ref="A141:F141"/>
    <mergeCell ref="A144:C1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Самышкина</dc:creator>
  <cp:keywords/>
  <dc:description/>
  <cp:lastModifiedBy>Самышкина</cp:lastModifiedBy>
  <cp:lastPrinted>2008-11-24T07:24:27Z</cp:lastPrinted>
  <dcterms:created xsi:type="dcterms:W3CDTF">2008-11-19T13:15:58Z</dcterms:created>
  <dcterms:modified xsi:type="dcterms:W3CDTF">2008-11-24T07:30:08Z</dcterms:modified>
  <cp:category/>
  <cp:version/>
  <cp:contentType/>
  <cp:contentStatus/>
</cp:coreProperties>
</file>