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E28" i="2"/>
  <c r="E27" s="1"/>
  <c r="G40"/>
  <c r="E39"/>
  <c r="D39"/>
  <c r="C39"/>
  <c r="G38"/>
  <c r="F38"/>
  <c r="C38"/>
  <c r="G37"/>
  <c r="F37"/>
  <c r="G36"/>
  <c r="F36"/>
  <c r="G35"/>
  <c r="C35"/>
  <c r="F35" s="1"/>
  <c r="E33"/>
  <c r="G33" s="1"/>
  <c r="D33"/>
  <c r="C33"/>
  <c r="F33" s="1"/>
  <c r="G32"/>
  <c r="G31"/>
  <c r="F31"/>
  <c r="C31"/>
  <c r="E30"/>
  <c r="D30"/>
  <c r="C30"/>
  <c r="G28"/>
  <c r="F28"/>
  <c r="C28"/>
  <c r="D27"/>
  <c r="C27"/>
  <c r="G26"/>
  <c r="C26"/>
  <c r="F26" s="1"/>
  <c r="E25"/>
  <c r="D25"/>
  <c r="C25"/>
  <c r="C18" s="1"/>
  <c r="G24"/>
  <c r="C24"/>
  <c r="F24" s="1"/>
  <c r="G23"/>
  <c r="C23"/>
  <c r="F23" s="1"/>
  <c r="G22"/>
  <c r="C22"/>
  <c r="F22" s="1"/>
  <c r="G21"/>
  <c r="C21"/>
  <c r="F21" s="1"/>
  <c r="E20"/>
  <c r="D20"/>
  <c r="D18" s="1"/>
  <c r="C20"/>
  <c r="G19"/>
  <c r="G16"/>
  <c r="C16"/>
  <c r="F16" s="1"/>
  <c r="G15"/>
  <c r="C15"/>
  <c r="F15" s="1"/>
  <c r="G14"/>
  <c r="C14"/>
  <c r="F14" s="1"/>
  <c r="G13"/>
  <c r="C13"/>
  <c r="F13" s="1"/>
  <c r="E12"/>
  <c r="D12"/>
  <c r="C12"/>
  <c r="G11"/>
  <c r="C11"/>
  <c r="F11" s="1"/>
  <c r="G10"/>
  <c r="C10"/>
  <c r="F10" s="1"/>
  <c r="E9"/>
  <c r="D9"/>
  <c r="C9"/>
  <c r="G8"/>
  <c r="C8"/>
  <c r="F8" s="1"/>
  <c r="E7"/>
  <c r="G7" s="1"/>
  <c r="D7"/>
  <c r="C7"/>
  <c r="C6" s="1"/>
  <c r="D6" l="1"/>
  <c r="F12"/>
  <c r="F25"/>
  <c r="G9"/>
  <c r="E18"/>
  <c r="G18" s="1"/>
  <c r="G20"/>
  <c r="F27"/>
  <c r="F30"/>
  <c r="G39"/>
  <c r="F7"/>
  <c r="F9"/>
  <c r="G12"/>
  <c r="F20"/>
  <c r="G25"/>
  <c r="G27"/>
  <c r="G30"/>
  <c r="E6" l="1"/>
  <c r="F18"/>
  <c r="F64"/>
  <c r="G64"/>
  <c r="G84"/>
  <c r="F6" l="1"/>
  <c r="G6"/>
  <c r="G85"/>
  <c r="F77" l="1"/>
  <c r="F8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5"/>
  <c r="F66"/>
  <c r="F67"/>
  <c r="F68"/>
  <c r="F69"/>
  <c r="F70"/>
  <c r="F71"/>
  <c r="F72"/>
  <c r="F73"/>
  <c r="F74"/>
  <c r="F75"/>
  <c r="F76"/>
  <c r="F78"/>
  <c r="F79"/>
  <c r="F80"/>
  <c r="F81"/>
  <c r="F82"/>
  <c r="F83"/>
  <c r="F85"/>
  <c r="F43"/>
  <c r="F44"/>
  <c r="G49"/>
  <c r="G50"/>
  <c r="G51"/>
  <c r="G52"/>
  <c r="G53"/>
  <c r="G54"/>
  <c r="G55"/>
  <c r="G56"/>
  <c r="G57"/>
  <c r="G58"/>
  <c r="G59"/>
  <c r="G60"/>
  <c r="G61"/>
  <c r="G62"/>
  <c r="G63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47"/>
  <c r="G48"/>
  <c r="G43"/>
  <c r="G44"/>
  <c r="G45"/>
  <c r="G46"/>
  <c r="D84" l="1"/>
  <c r="C42" l="1"/>
  <c r="C41" s="1"/>
  <c r="C86" s="1"/>
  <c r="E42"/>
  <c r="E41" s="1"/>
  <c r="D42"/>
  <c r="D41" s="1"/>
  <c r="F42" l="1"/>
  <c r="E86"/>
  <c r="G42"/>
  <c r="D86"/>
  <c r="G86" l="1"/>
  <c r="F86"/>
  <c r="G41" l="1"/>
  <c r="F41"/>
</calcChain>
</file>

<file path=xl/sharedStrings.xml><?xml version="1.0" encoding="utf-8"?>
<sst xmlns="http://schemas.openxmlformats.org/spreadsheetml/2006/main" count="176" uniqueCount="176">
  <si>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</si>
  <si>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</si>
  <si>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</si>
  <si>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</si>
  <si>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</si>
  <si>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</si>
  <si>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</si>
  <si>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</si>
  <si>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</si>
  <si>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</si>
  <si>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</si>
  <si>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</si>
  <si>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</si>
  <si>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</si>
  <si>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</si>
  <si>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</si>
  <si>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</si>
  <si>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</si>
  <si>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</si>
  <si>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</si>
  <si>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</si>
  <si>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</si>
  <si>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</si>
  <si>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</si>
  <si>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</si>
  <si>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</si>
  <si>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</si>
  <si>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</si>
  <si>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</si>
  <si>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</si>
  <si>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</si>
  <si>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</si>
  <si>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</si>
  <si>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</si>
  <si>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</si>
  <si>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</si>
  <si>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</si>
  <si>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</si>
  <si>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</si>
  <si>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</si>
  <si>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</si>
  <si>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</si>
  <si>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</si>
  <si>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</si>
  <si>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</si>
  <si>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</si>
  <si>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</si>
  <si>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</si>
  <si>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</si>
  <si>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</si>
  <si>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</si>
  <si>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</si>
  <si>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</si>
  <si>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</si>
  <si>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</si>
  <si>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2 02 03055 04 0000 151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</si>
  <si>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</si>
  <si>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</si>
  <si>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</si>
  <si>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</si>
  <si>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</si>
  <si>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</si>
  <si>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</si>
  <si>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</si>
  <si>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</si>
  <si>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</si>
  <si>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</si>
  <si>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</si>
  <si>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</si>
  <si>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</si>
  <si>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</si>
  <si>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</si>
  <si>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</si>
  <si>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</si>
  <si>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</si>
  <si>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</si>
  <si>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</si>
  <si>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</si>
  <si>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</si>
  <si>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</si>
  <si>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</si>
  <si>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</si>
  <si>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</si>
  <si>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</si>
  <si>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</si>
  <si>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</si>
  <si>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</si>
  <si>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</si>
  <si>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</si>
  <si>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</si>
  <si>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</si>
  <si>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</si>
  <si>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</si>
  <si>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</si>
  <si>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</si>
  <si>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</si>
  <si>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</si>
  <si>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</si>
  <si>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</si>
  <si>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</si>
  <si>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</si>
  <si>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</si>
  <si>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</si>
  <si>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</si>
  <si>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1 14 01040 04 0000 410</t>
  </si>
  <si>
    <t>Доходы от продажи квартир, находящихся в собственности городских округов</t>
  </si>
  <si>
    <t>1 14 02040 04 0000 410</t>
  </si>
  <si>
    <t>1 13 01994 04 0000 130</t>
  </si>
  <si>
    <t>Прочие доходы от оказания платных услуг (работ) получателями средств  бюджетов городских округов</t>
  </si>
  <si>
    <t>ДОХОДЫ ОТ ОКАЗАНИЯ ПЛАТНЫХ УСЛУГ (РАБОТ) И КОМПЕНСАЦИИ ЗАТРАТ ГОСУДАРСТВА</t>
  </si>
  <si>
    <t>1 11 05012 04 0000 120</t>
  </si>
  <si>
    <t>ДОХОДЫ ОТ ПРОДАЖИ МАТЕРИАЛЬНЫХ И НЕМАТЕРИАЛЬНЫХ АКТИВОВ</t>
  </si>
  <si>
    <t>1 17 05040 04 0000 180</t>
  </si>
  <si>
    <t>Прочие неналоговые доходы бюджетов городских округов</t>
  </si>
  <si>
    <t>2 02 02051 04 0000 151</t>
  </si>
  <si>
    <t>Субсидия на реализацию федеральных целевых программ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</si>
  <si>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</si>
  <si>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</si>
  <si>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</si>
  <si>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</si>
  <si>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</si>
  <si>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</si>
  <si>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</si>
  <si>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</si>
  <si>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2 02 02999 04 0029 151</t>
  </si>
  <si>
    <t>Субсидия на обеспечение жильем молодых семей за счет средств областного бюджета</t>
  </si>
  <si>
    <t>2 02 02999 04 0036 151</t>
  </si>
  <si>
    <t>Субсидия на организацию в границах городского округа водоснабжения населения и водоотведения</t>
  </si>
  <si>
    <t>2 02 02999 04 0037 151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</si>
  <si>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дорожного фонда</t>
  </si>
  <si>
    <t>2 02 02999 04 0038 151</t>
  </si>
  <si>
    <t>Субсидия на капитальный ремонт и ремонт автомобильных дорог общего пользования населенных пунктов за счет средств областного дорожного фонда</t>
  </si>
  <si>
    <t>2 02 02999 04 0042 151</t>
  </si>
  <si>
    <t>Cубсидия на софинансирование мероприятий по технической инвентаризации объектов водоснабжения и водоотведения и формированию земельных участков под указанными объектами</t>
  </si>
  <si>
    <t>2 02 02999 04 0044 151</t>
  </si>
  <si>
    <t>2 02 03007 04 0000 151</t>
  </si>
  <si>
    <t>Субвенция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</si>
  <si>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на ежемесячное денежное вознаграждение за классное руководство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</si>
  <si>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областным государственным автономным и бюджетным учреждениям,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</si>
  <si>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организации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</si>
  <si>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органами местного самоуправления государственных полномочий по организации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</si>
  <si>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Субвенция на осуществление органами местного самоуправления государственных полномочий по предоставлению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</si>
  <si>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2 02 03024 04 0027 151</t>
  </si>
  <si>
    <t>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</t>
  </si>
  <si>
    <t>2 02 03024 04 0028 151</t>
  </si>
  <si>
    <t>Субвенция на осуществление органами местного самоуправления государственных полномочий по частичному финансированию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</si>
  <si>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2 02 03024 04 0029 151</t>
  </si>
  <si>
    <t>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образования, и частичное содержание детей дошкольного возраста в образовательных учреждениях, реализующих основную общеобразовательную программу дошкольного образования</t>
  </si>
  <si>
    <t>2 02 03024 04 0030 151</t>
  </si>
  <si>
    <t>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Саратовской области</t>
  </si>
  <si>
    <t>2 02 03024 04 0031 151</t>
  </si>
  <si>
    <t>Субвенция на осуществление органами местного самоуправления государственных полномочий на 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Саратовской области</t>
  </si>
  <si>
    <t>2 02 03024 04 0032 151</t>
  </si>
  <si>
    <t>Субвенция на осуществление органами местного самоуправления отдельных государственных полномочий по организации осуществления переданных полномочий по осуществлению модернизации региональной системы общего образования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</si>
  <si>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</si>
  <si>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2 02 03078 04 0000 151</t>
  </si>
  <si>
    <t>Субвенция на модернизацию региональных систем общего образования</t>
  </si>
  <si>
    <t>2 02 04034 04 0001 151</t>
  </si>
  <si>
    <t>Межбюджетные трансферты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</si>
  <si>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* по cубсидии на софинансирование мероприятий по строительству и реконструкции муниципальных дошкольных образовательных учреждений области в рамках долгосрочной областной целевой программы «Развитие системы дошкольного образования Саратовской области» на 2012 - 2015 годы не учитывается поступление средств в сумме 55000,0 тыс.руб., поступивших на счет комитета по образованию 29 июня 2012 г., а на единый счет бюджета 2 июля 2012г.</t>
  </si>
  <si>
    <t>1 13 02994 04 0000 130</t>
  </si>
  <si>
    <t>Прочие доходы от компенсации затрат бюджетов городских округов</t>
  </si>
  <si>
    <t>Анализ исполнения доходной части бюджета муниципального образования "Город Саратов" на 01.10.2012 года</t>
  </si>
  <si>
    <t>Кассовый план 9 месяцев 2012 года</t>
  </si>
  <si>
    <t>Уточненный кассовый план 9 месяцев 2012 года</t>
  </si>
  <si>
    <t>к  кассовому плану 
9 месяцев 2012 года</t>
  </si>
  <si>
    <t>Субсидия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</si>
  <si>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2 02 02132 04 0000 151</t>
  </si>
  <si>
    <t>2 02 03024 04 0033 151</t>
  </si>
  <si>
    <t>Субвенции на осуществление органами местного самоуправления отдельных государственных полномочий по предоставлению субсидии имеющим государственную аккредитацию негосударственным общеобразовательным учреждениям на реализацию основных общеобразовательных программ</t>
  </si>
  <si>
    <t>2 02 03024 04 0034 151</t>
  </si>
  <si>
    <t>Субвенции на организацию осуществления органами местного самоуправления отдельных государственных полномочий по предоставлению субсидии имеющим государственную аккредитацию негосударственным общеобразовательным учреждениям на реализацию основных общеобразовательных программ</t>
  </si>
  <si>
    <t>к уточненному кассовому плану 
9 месяцев 2012 года</t>
  </si>
  <si>
    <t>Субсидия на софинансирование мероприятий по строительству и реконструкции муниципальных дошкольных образовательных учреждений области в рамках долгосрочной областной целевой программы «Развитие системы дошкольного образования Саратовской области» на 2012 - 2015 годы</t>
  </si>
  <si>
    <t>1 12 05040 04 0000 120</t>
  </si>
  <si>
    <t>Плата за пользование водными объектами, находящимися в собственности городских округов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</si>
</sst>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р_.;[Red]\-#,##0.0_р_."/>
    <numFmt numFmtId="165" formatCode="#,##0.0"/>
    <numFmt numFmtId="166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NewRomanPSMT"/>
    </font>
    <font>
      <sz val="14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  <xf numFmtId="165" fontId="10" fillId="2" borderId="4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>
      <alignment horizontal="right" vertical="top" wrapText="1"/>
    </xf>
    <xf numFmtId="166" fontId="11" fillId="2" borderId="1" xfId="0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>
      <alignment wrapText="1"/>
    </xf>
    <xf numFmtId="166" fontId="2" fillId="2" borderId="4" xfId="0" applyNumberFormat="1" applyFont="1" applyFill="1" applyBorder="1" applyAlignment="1">
      <alignment horizontal="right" wrapText="1"/>
    </xf>
    <xf numFmtId="0" fontId="1" fillId="2" borderId="3" xfId="0" applyFont="1" applyFill="1" applyBorder="1"/>
    <xf numFmtId="43" fontId="1" fillId="2" borderId="3" xfId="0" applyNumberFormat="1" applyFont="1" applyFill="1" applyBorder="1"/>
    <xf numFmtId="43" fontId="2" fillId="2" borderId="3" xfId="0" applyNumberFormat="1" applyFont="1" applyFill="1" applyBorder="1" applyAlignment="1">
      <alignment horizontal="right"/>
    </xf>
    <xf numFmtId="43" fontId="2" fillId="2" borderId="1" xfId="0" applyNumberFormat="1" applyFont="1" applyFill="1" applyBorder="1" applyAlignment="1">
      <alignment horizontal="centerContinuous" vertical="center" wrapText="1"/>
    </xf>
    <xf numFmtId="43" fontId="1" fillId="2" borderId="1" xfId="0" applyNumberFormat="1" applyFont="1" applyFill="1" applyBorder="1" applyAlignment="1">
      <alignment horizontal="centerContinuous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top" wrapText="1"/>
    </xf>
    <xf numFmtId="43" fontId="2" fillId="2" borderId="0" xfId="0" applyNumberFormat="1" applyFont="1" applyFill="1" applyBorder="1" applyAlignment="1">
      <alignment horizontal="right" wrapText="1"/>
    </xf>
    <xf numFmtId="164" fontId="4" fillId="2" borderId="0" xfId="0" applyNumberFormat="1" applyFont="1" applyFill="1" applyAlignment="1" applyProtection="1">
      <alignment horizontal="left" vertical="center"/>
      <protection hidden="1"/>
    </xf>
    <xf numFmtId="43" fontId="5" fillId="2" borderId="0" xfId="0" applyNumberFormat="1" applyFont="1" applyFill="1" applyBorder="1"/>
    <xf numFmtId="43" fontId="4" fillId="2" borderId="0" xfId="0" applyNumberFormat="1" applyFont="1" applyFill="1" applyAlignment="1" applyProtection="1">
      <alignment horizontal="right" vertical="center"/>
      <protection hidden="1"/>
    </xf>
    <xf numFmtId="43" fontId="1" fillId="2" borderId="0" xfId="0" applyNumberFormat="1" applyFont="1" applyFill="1" applyBorder="1"/>
    <xf numFmtId="0" fontId="1" fillId="2" borderId="3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5" xfId="0" applyNumberFormat="1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2"/>
  <sheetViews>
    <sheetView tabSelected="1" topLeftCell="A25" zoomScale="86" zoomScaleNormal="86" zoomScaleSheetLayoutView="70" workbookViewId="0">
      <selection activeCell="C30" sqref="C30"/>
    </sheetView>
  </sheetViews>
  <sheetFormatPr defaultRowHeight="15"/>
  <cols>
    <col min="1" max="1" width="31" style="2" customWidth="1"/>
    <col min="2" max="2" width="52" style="39" customWidth="1"/>
    <col min="3" max="3" width="23.28515625" style="35" customWidth="1"/>
    <col min="4" max="4" width="23.42578125" style="35" customWidth="1"/>
    <col min="5" max="5" width="22.42578125" style="35" customWidth="1"/>
    <col min="6" max="7" width="20.42578125" style="35" customWidth="1"/>
    <col min="8" max="16384" width="9.140625" style="2"/>
  </cols>
  <sheetData>
    <row r="1" spans="1:7" ht="69" customHeight="1">
      <c r="A1" s="41" t="s">
        <v>162</v>
      </c>
      <c r="B1" s="41"/>
      <c r="C1" s="41"/>
      <c r="D1" s="41"/>
      <c r="E1" s="41"/>
      <c r="F1" s="41"/>
      <c r="G1" s="41"/>
    </row>
    <row r="2" spans="1:7" ht="24.75" customHeight="1">
      <c r="A2" s="13"/>
      <c r="B2" s="36"/>
      <c r="C2" s="14"/>
      <c r="D2" s="14"/>
      <c r="E2" s="14"/>
      <c r="F2" s="14"/>
      <c r="G2" s="15" t="s">
        <v>59</v>
      </c>
    </row>
    <row r="3" spans="1:7" ht="18.75" customHeight="1">
      <c r="A3" s="42" t="s">
        <v>57</v>
      </c>
      <c r="B3" s="43" t="s">
        <v>58</v>
      </c>
      <c r="C3" s="45" t="s">
        <v>163</v>
      </c>
      <c r="D3" s="45" t="s">
        <v>164</v>
      </c>
      <c r="E3" s="47" t="s">
        <v>72</v>
      </c>
      <c r="F3" s="16" t="s">
        <v>60</v>
      </c>
      <c r="G3" s="17"/>
    </row>
    <row r="4" spans="1:7" ht="118.5" customHeight="1">
      <c r="A4" s="42"/>
      <c r="B4" s="44"/>
      <c r="C4" s="46"/>
      <c r="D4" s="46"/>
      <c r="E4" s="47"/>
      <c r="F4" s="18" t="s">
        <v>165</v>
      </c>
      <c r="G4" s="18" t="s">
        <v>172</v>
      </c>
    </row>
    <row r="5" spans="1:7" ht="19.5" customHeight="1">
      <c r="A5" s="19">
        <v>1</v>
      </c>
      <c r="B5" s="37">
        <v>2</v>
      </c>
      <c r="C5" s="20">
        <v>3</v>
      </c>
      <c r="D5" s="20">
        <v>4</v>
      </c>
      <c r="E5" s="20">
        <v>5</v>
      </c>
      <c r="F5" s="21">
        <v>6</v>
      </c>
      <c r="G5" s="21">
        <v>7</v>
      </c>
    </row>
    <row r="6" spans="1:7" ht="39" customHeight="1">
      <c r="A6" s="1" t="s">
        <v>0</v>
      </c>
      <c r="B6" s="1" t="s">
        <v>1</v>
      </c>
      <c r="C6" s="8">
        <f>C7+C9+C12+C16+C17+C18+C27+C30+C33+C38+C39</f>
        <v>5209721</v>
      </c>
      <c r="D6" s="8">
        <f>D7+D9+D12+D16+D17+D18+D27+D30+D33+D38+D39</f>
        <v>5632215.0999999996</v>
      </c>
      <c r="E6" s="8">
        <f>E7+E9+E12+E16+E17+E18+E27+E30+E33+E38+E39</f>
        <v>5659600.7999999998</v>
      </c>
      <c r="F6" s="8">
        <f t="shared" ref="F6:F38" si="0">E6/C6*100</f>
        <v>108.63539141539439</v>
      </c>
      <c r="G6" s="8">
        <f t="shared" ref="G6:G40" si="1">E6/D6*100</f>
        <v>100.48623320512031</v>
      </c>
    </row>
    <row r="7" spans="1:7" ht="18.75" customHeight="1">
      <c r="A7" s="1" t="s">
        <v>2</v>
      </c>
      <c r="B7" s="1" t="s">
        <v>3</v>
      </c>
      <c r="C7" s="8">
        <f>C8</f>
        <v>2877308.5999999996</v>
      </c>
      <c r="D7" s="8">
        <f>D8</f>
        <v>2917108.6</v>
      </c>
      <c r="E7" s="8">
        <f>E8</f>
        <v>2917202.2</v>
      </c>
      <c r="F7" s="8">
        <f t="shared" si="0"/>
        <v>101.38649013873592</v>
      </c>
      <c r="G7" s="8">
        <f t="shared" si="1"/>
        <v>100.00320865668148</v>
      </c>
    </row>
    <row r="8" spans="1:7" ht="19.5" customHeight="1">
      <c r="A8" s="1" t="s">
        <v>4</v>
      </c>
      <c r="B8" s="1" t="s">
        <v>5</v>
      </c>
      <c r="C8" s="8">
        <f>871036+990751.9+1015520.7</f>
        <v>2877308.5999999996</v>
      </c>
      <c r="D8" s="8">
        <v>2917108.6</v>
      </c>
      <c r="E8" s="8">
        <v>2917202.2</v>
      </c>
      <c r="F8" s="8">
        <f t="shared" si="0"/>
        <v>101.38649013873592</v>
      </c>
      <c r="G8" s="8">
        <f t="shared" si="1"/>
        <v>100.00320865668148</v>
      </c>
    </row>
    <row r="9" spans="1:7" ht="22.5" customHeight="1">
      <c r="A9" s="1" t="s">
        <v>6</v>
      </c>
      <c r="B9" s="1" t="s">
        <v>7</v>
      </c>
      <c r="C9" s="8">
        <f>C10+C11</f>
        <v>487060</v>
      </c>
      <c r="D9" s="8">
        <f>D10+D11</f>
        <v>511879</v>
      </c>
      <c r="E9" s="8">
        <f>E10+E11</f>
        <v>511951</v>
      </c>
      <c r="F9" s="8">
        <f t="shared" si="0"/>
        <v>105.11045867038969</v>
      </c>
      <c r="G9" s="8">
        <f t="shared" si="1"/>
        <v>100.01406582414984</v>
      </c>
    </row>
    <row r="10" spans="1:7" ht="42" customHeight="1">
      <c r="A10" s="1" t="s">
        <v>8</v>
      </c>
      <c r="B10" s="1" t="s">
        <v>9</v>
      </c>
      <c r="C10" s="8">
        <f>152500+165574+165574</f>
        <v>483648</v>
      </c>
      <c r="D10" s="8">
        <v>509348</v>
      </c>
      <c r="E10" s="8">
        <v>509420.5</v>
      </c>
      <c r="F10" s="8">
        <f t="shared" si="0"/>
        <v>105.32877216488023</v>
      </c>
      <c r="G10" s="8">
        <f t="shared" si="1"/>
        <v>100.01423388331749</v>
      </c>
    </row>
    <row r="11" spans="1:7" ht="22.5" customHeight="1">
      <c r="A11" s="1" t="s">
        <v>10</v>
      </c>
      <c r="B11" s="1" t="s">
        <v>11</v>
      </c>
      <c r="C11" s="8">
        <f>1560+1342+510</f>
        <v>3412</v>
      </c>
      <c r="D11" s="8">
        <v>2531</v>
      </c>
      <c r="E11" s="8">
        <v>2530.5</v>
      </c>
      <c r="F11" s="8">
        <f t="shared" si="0"/>
        <v>74.164712778429077</v>
      </c>
      <c r="G11" s="8">
        <f t="shared" si="1"/>
        <v>99.98024496246542</v>
      </c>
    </row>
    <row r="12" spans="1:7" ht="22.5" customHeight="1">
      <c r="A12" s="1" t="s">
        <v>12</v>
      </c>
      <c r="B12" s="1" t="s">
        <v>13</v>
      </c>
      <c r="C12" s="8">
        <f>C13+C15+C14</f>
        <v>1068539</v>
      </c>
      <c r="D12" s="8">
        <f>D13+D15+D14</f>
        <v>1228239</v>
      </c>
      <c r="E12" s="8">
        <f>E13+E15+E14</f>
        <v>1228244.2</v>
      </c>
      <c r="F12" s="8">
        <f t="shared" si="0"/>
        <v>114.94612737579068</v>
      </c>
      <c r="G12" s="8">
        <f t="shared" si="1"/>
        <v>100.0004233703701</v>
      </c>
    </row>
    <row r="13" spans="1:7" ht="81" customHeight="1">
      <c r="A13" s="1" t="s">
        <v>14</v>
      </c>
      <c r="B13" s="1" t="s">
        <v>15</v>
      </c>
      <c r="C13" s="8">
        <f>7500+7500+72000</f>
        <v>87000</v>
      </c>
      <c r="D13" s="8">
        <v>98100</v>
      </c>
      <c r="E13" s="8">
        <v>98087.5</v>
      </c>
      <c r="F13" s="8">
        <f t="shared" si="0"/>
        <v>112.74425287356323</v>
      </c>
      <c r="G13" s="8">
        <f t="shared" si="1"/>
        <v>99.987257900101937</v>
      </c>
    </row>
    <row r="14" spans="1:7" ht="20.25" customHeight="1">
      <c r="A14" s="3" t="s">
        <v>70</v>
      </c>
      <c r="B14" s="1" t="s">
        <v>71</v>
      </c>
      <c r="C14" s="8">
        <f>55000+55000+100000</f>
        <v>210000</v>
      </c>
      <c r="D14" s="8">
        <v>287900</v>
      </c>
      <c r="E14" s="8">
        <v>287842.7</v>
      </c>
      <c r="F14" s="8">
        <f t="shared" si="0"/>
        <v>137.06795238095239</v>
      </c>
      <c r="G14" s="8">
        <f t="shared" si="1"/>
        <v>99.980097255991666</v>
      </c>
    </row>
    <row r="15" spans="1:7" ht="20.25" customHeight="1">
      <c r="A15" s="1" t="s">
        <v>16</v>
      </c>
      <c r="B15" s="1" t="s">
        <v>17</v>
      </c>
      <c r="C15" s="8">
        <f>256308+256308+258923</f>
        <v>771539</v>
      </c>
      <c r="D15" s="8">
        <v>842239</v>
      </c>
      <c r="E15" s="8">
        <v>842314</v>
      </c>
      <c r="F15" s="8">
        <f t="shared" si="0"/>
        <v>109.17322390702221</v>
      </c>
      <c r="G15" s="8">
        <f t="shared" si="1"/>
        <v>100.00890483580076</v>
      </c>
    </row>
    <row r="16" spans="1:7" ht="20.25" customHeight="1">
      <c r="A16" s="1" t="s">
        <v>18</v>
      </c>
      <c r="B16" s="1" t="s">
        <v>19</v>
      </c>
      <c r="C16" s="9">
        <f>20115+23775+23775</f>
        <v>67665</v>
      </c>
      <c r="D16" s="9">
        <v>66555</v>
      </c>
      <c r="E16" s="9">
        <v>64598.6</v>
      </c>
      <c r="F16" s="8">
        <f t="shared" si="0"/>
        <v>95.468262765092732</v>
      </c>
      <c r="G16" s="8">
        <f t="shared" si="1"/>
        <v>97.060476297798814</v>
      </c>
    </row>
    <row r="17" spans="1:7" ht="60" customHeight="1">
      <c r="A17" s="1" t="s">
        <v>20</v>
      </c>
      <c r="B17" s="1" t="s">
        <v>21</v>
      </c>
      <c r="C17" s="8">
        <v>0</v>
      </c>
      <c r="D17" s="8">
        <v>0</v>
      </c>
      <c r="E17" s="8">
        <v>-7324.2</v>
      </c>
      <c r="F17" s="8"/>
      <c r="G17" s="8"/>
    </row>
    <row r="18" spans="1:7" ht="79.5" customHeight="1">
      <c r="A18" s="1" t="s">
        <v>22</v>
      </c>
      <c r="B18" s="1" t="s">
        <v>23</v>
      </c>
      <c r="C18" s="8">
        <f>C20+C24+C25+C19</f>
        <v>426007</v>
      </c>
      <c r="D18" s="8">
        <f>D20+D24+D25+D19</f>
        <v>572941.29999999993</v>
      </c>
      <c r="E18" s="8">
        <f>E20+E24+E25+E19</f>
        <v>580508.80000000005</v>
      </c>
      <c r="F18" s="8">
        <f t="shared" si="0"/>
        <v>136.26743222529208</v>
      </c>
      <c r="G18" s="8">
        <f t="shared" si="1"/>
        <v>101.32081593699043</v>
      </c>
    </row>
    <row r="19" spans="1:7" ht="96" customHeight="1">
      <c r="A19" s="1" t="s">
        <v>66</v>
      </c>
      <c r="B19" s="1" t="s">
        <v>65</v>
      </c>
      <c r="C19" s="8"/>
      <c r="D19" s="8"/>
      <c r="E19" s="8">
        <v>1323.9</v>
      </c>
      <c r="F19" s="8"/>
      <c r="G19" s="10" t="e">
        <f t="shared" si="1"/>
        <v>#DIV/0!</v>
      </c>
    </row>
    <row r="20" spans="1:7" ht="175.5" customHeight="1">
      <c r="A20" s="1" t="s">
        <v>63</v>
      </c>
      <c r="B20" s="1" t="s">
        <v>98</v>
      </c>
      <c r="C20" s="8">
        <f>C21+C22+C23</f>
        <v>407242</v>
      </c>
      <c r="D20" s="8">
        <f>D21+D22+D23</f>
        <v>548572.1</v>
      </c>
      <c r="E20" s="8">
        <f>E21+E22+E23</f>
        <v>549802</v>
      </c>
      <c r="F20" s="8">
        <f t="shared" si="0"/>
        <v>135.00621252228405</v>
      </c>
      <c r="G20" s="8">
        <f t="shared" si="1"/>
        <v>100.22420024642157</v>
      </c>
    </row>
    <row r="21" spans="1:7" ht="138.75" customHeight="1">
      <c r="A21" s="1" t="s">
        <v>110</v>
      </c>
      <c r="B21" s="1" t="s">
        <v>24</v>
      </c>
      <c r="C21" s="8">
        <f>91100+110444+110448</f>
        <v>311992</v>
      </c>
      <c r="D21" s="8">
        <v>461681.1</v>
      </c>
      <c r="E21" s="8">
        <v>462959.1</v>
      </c>
      <c r="F21" s="8">
        <f t="shared" si="0"/>
        <v>148.38813174696784</v>
      </c>
      <c r="G21" s="8">
        <f t="shared" si="1"/>
        <v>100.27681445049407</v>
      </c>
    </row>
    <row r="22" spans="1:7" ht="136.5" customHeight="1">
      <c r="A22" s="1" t="s">
        <v>25</v>
      </c>
      <c r="B22" s="1" t="s">
        <v>99</v>
      </c>
      <c r="C22" s="8">
        <f>3250+2000</f>
        <v>5250</v>
      </c>
      <c r="D22" s="8">
        <v>5091</v>
      </c>
      <c r="E22" s="8">
        <v>5103.1000000000004</v>
      </c>
      <c r="F22" s="8">
        <f t="shared" si="0"/>
        <v>97.201904761904771</v>
      </c>
      <c r="G22" s="8">
        <f t="shared" si="1"/>
        <v>100.23767432724415</v>
      </c>
    </row>
    <row r="23" spans="1:7" ht="117.75" customHeight="1">
      <c r="A23" s="1" t="s">
        <v>26</v>
      </c>
      <c r="B23" s="1" t="s">
        <v>100</v>
      </c>
      <c r="C23" s="8">
        <f>60000+30000</f>
        <v>90000</v>
      </c>
      <c r="D23" s="8">
        <v>81800</v>
      </c>
      <c r="E23" s="8">
        <v>81739.8</v>
      </c>
      <c r="F23" s="8">
        <f t="shared" si="0"/>
        <v>90.822000000000003</v>
      </c>
      <c r="G23" s="8">
        <f t="shared" si="1"/>
        <v>99.926405867970672</v>
      </c>
    </row>
    <row r="24" spans="1:7" ht="93.75">
      <c r="A24" s="1" t="s">
        <v>27</v>
      </c>
      <c r="B24" s="1" t="s">
        <v>28</v>
      </c>
      <c r="C24" s="8">
        <f>9000+3000</f>
        <v>12000</v>
      </c>
      <c r="D24" s="8">
        <v>17824.2</v>
      </c>
      <c r="E24" s="8">
        <v>21829.9</v>
      </c>
      <c r="F24" s="8">
        <f t="shared" si="0"/>
        <v>181.91583333333335</v>
      </c>
      <c r="G24" s="8">
        <f t="shared" si="1"/>
        <v>122.47337888937513</v>
      </c>
    </row>
    <row r="25" spans="1:7" ht="137.25" customHeight="1">
      <c r="A25" s="1" t="s">
        <v>29</v>
      </c>
      <c r="B25" s="22" t="s">
        <v>101</v>
      </c>
      <c r="C25" s="8">
        <f>C26</f>
        <v>6765</v>
      </c>
      <c r="D25" s="8">
        <f>D26</f>
        <v>6545</v>
      </c>
      <c r="E25" s="8">
        <f>E26</f>
        <v>7553</v>
      </c>
      <c r="F25" s="8">
        <f t="shared" si="0"/>
        <v>111.64818920916481</v>
      </c>
      <c r="G25" s="8">
        <f t="shared" si="1"/>
        <v>115.40106951871658</v>
      </c>
    </row>
    <row r="26" spans="1:7" ht="81" customHeight="1">
      <c r="A26" s="1" t="s">
        <v>30</v>
      </c>
      <c r="B26" s="1" t="s">
        <v>61</v>
      </c>
      <c r="C26" s="8">
        <f>2255*3</f>
        <v>6765</v>
      </c>
      <c r="D26" s="8">
        <v>6545</v>
      </c>
      <c r="E26" s="8">
        <v>7553</v>
      </c>
      <c r="F26" s="8">
        <f t="shared" si="0"/>
        <v>111.64818920916481</v>
      </c>
      <c r="G26" s="8">
        <f t="shared" si="1"/>
        <v>115.40106951871658</v>
      </c>
    </row>
    <row r="27" spans="1:7" ht="44.25" customHeight="1">
      <c r="A27" s="1" t="s">
        <v>31</v>
      </c>
      <c r="B27" s="1" t="s">
        <v>32</v>
      </c>
      <c r="C27" s="8">
        <f t="shared" ref="C27" si="2">C28</f>
        <v>37665</v>
      </c>
      <c r="D27" s="8">
        <f>D28</f>
        <v>28585</v>
      </c>
      <c r="E27" s="8">
        <f>E28+E29</f>
        <v>20408.400000000001</v>
      </c>
      <c r="F27" s="8">
        <f t="shared" si="0"/>
        <v>54.183990442054963</v>
      </c>
      <c r="G27" s="8">
        <f t="shared" si="1"/>
        <v>71.3954871436068</v>
      </c>
    </row>
    <row r="28" spans="1:7" ht="42.75" customHeight="1">
      <c r="A28" s="1" t="s">
        <v>33</v>
      </c>
      <c r="B28" s="1" t="s">
        <v>34</v>
      </c>
      <c r="C28" s="8">
        <f>11650+12420+13595</f>
        <v>37665</v>
      </c>
      <c r="D28" s="8">
        <v>28585</v>
      </c>
      <c r="E28" s="8">
        <f>20408.4-0.7</f>
        <v>20407.7</v>
      </c>
      <c r="F28" s="8">
        <f t="shared" si="0"/>
        <v>54.182131952741273</v>
      </c>
      <c r="G28" s="8">
        <f t="shared" si="1"/>
        <v>71.393038306804272</v>
      </c>
    </row>
    <row r="29" spans="1:7" ht="57.75" customHeight="1">
      <c r="A29" s="1" t="s">
        <v>174</v>
      </c>
      <c r="B29" s="1" t="s">
        <v>175</v>
      </c>
      <c r="C29" s="8"/>
      <c r="D29" s="8"/>
      <c r="E29" s="8">
        <v>0.7</v>
      </c>
      <c r="F29" s="8"/>
      <c r="G29" s="8"/>
    </row>
    <row r="30" spans="1:7" ht="59.25" customHeight="1">
      <c r="A30" s="22" t="s">
        <v>35</v>
      </c>
      <c r="B30" s="23" t="s">
        <v>109</v>
      </c>
      <c r="C30" s="8">
        <f>C31+C32</f>
        <v>90086.400000000009</v>
      </c>
      <c r="D30" s="8">
        <f>D31+D32</f>
        <v>107661.3</v>
      </c>
      <c r="E30" s="8">
        <f>E31+240.3+E32</f>
        <v>107856.5</v>
      </c>
      <c r="F30" s="8">
        <f t="shared" si="0"/>
        <v>119.72561896135265</v>
      </c>
      <c r="G30" s="8">
        <f t="shared" si="1"/>
        <v>100.1813093469984</v>
      </c>
    </row>
    <row r="31" spans="1:7" ht="60.75" customHeight="1">
      <c r="A31" s="22" t="s">
        <v>107</v>
      </c>
      <c r="B31" s="23" t="s">
        <v>108</v>
      </c>
      <c r="C31" s="8">
        <f>33160.8+32274.4+24651.2</f>
        <v>90086.400000000009</v>
      </c>
      <c r="D31" s="8">
        <v>83492.800000000003</v>
      </c>
      <c r="E31" s="8">
        <v>79603.100000000006</v>
      </c>
      <c r="F31" s="8">
        <f t="shared" si="0"/>
        <v>88.363060350951969</v>
      </c>
      <c r="G31" s="8">
        <f t="shared" si="1"/>
        <v>95.341274936281934</v>
      </c>
    </row>
    <row r="32" spans="1:7" ht="45.75" customHeight="1">
      <c r="A32" s="22" t="s">
        <v>160</v>
      </c>
      <c r="B32" s="23" t="s">
        <v>161</v>
      </c>
      <c r="C32" s="8">
        <v>0</v>
      </c>
      <c r="D32" s="8">
        <v>24168.5</v>
      </c>
      <c r="E32" s="8">
        <v>28013.1</v>
      </c>
      <c r="F32" s="8"/>
      <c r="G32" s="8">
        <f t="shared" si="1"/>
        <v>115.90748288060905</v>
      </c>
    </row>
    <row r="33" spans="1:7" ht="60" customHeight="1">
      <c r="A33" s="1" t="s">
        <v>36</v>
      </c>
      <c r="B33" s="1" t="s">
        <v>111</v>
      </c>
      <c r="C33" s="11">
        <f>C35+C36+C37</f>
        <v>101330</v>
      </c>
      <c r="D33" s="11">
        <f>D35+D36+D37</f>
        <v>135709.20000000001</v>
      </c>
      <c r="E33" s="11">
        <f>E35+E36+E37+E34</f>
        <v>150521.29999999999</v>
      </c>
      <c r="F33" s="8">
        <f t="shared" si="0"/>
        <v>148.54564294878122</v>
      </c>
      <c r="G33" s="8">
        <f t="shared" si="1"/>
        <v>110.9145879571908</v>
      </c>
    </row>
    <row r="34" spans="1:7" ht="43.5" customHeight="1">
      <c r="A34" s="22" t="s">
        <v>104</v>
      </c>
      <c r="B34" s="23" t="s">
        <v>105</v>
      </c>
      <c r="C34" s="11"/>
      <c r="D34" s="11"/>
      <c r="E34" s="11">
        <v>1034.8</v>
      </c>
      <c r="F34" s="8"/>
      <c r="G34" s="8"/>
    </row>
    <row r="35" spans="1:7" ht="156.75" customHeight="1">
      <c r="A35" s="22" t="s">
        <v>106</v>
      </c>
      <c r="B35" s="23" t="s">
        <v>102</v>
      </c>
      <c r="C35" s="8">
        <f>36000+20000</f>
        <v>56000</v>
      </c>
      <c r="D35" s="8">
        <v>75700</v>
      </c>
      <c r="E35" s="8">
        <v>75754.7</v>
      </c>
      <c r="F35" s="8">
        <f t="shared" si="0"/>
        <v>135.27624999999998</v>
      </c>
      <c r="G35" s="8">
        <f t="shared" si="1"/>
        <v>100.07225891677676</v>
      </c>
    </row>
    <row r="36" spans="1:7" ht="79.5" customHeight="1">
      <c r="A36" s="1" t="s">
        <v>37</v>
      </c>
      <c r="B36" s="1" t="s">
        <v>38</v>
      </c>
      <c r="C36" s="8">
        <v>45000</v>
      </c>
      <c r="D36" s="8">
        <v>60000</v>
      </c>
      <c r="E36" s="8">
        <v>73722.600000000006</v>
      </c>
      <c r="F36" s="8">
        <f t="shared" si="0"/>
        <v>163.82800000000003</v>
      </c>
      <c r="G36" s="8">
        <f t="shared" si="1"/>
        <v>122.87100000000002</v>
      </c>
    </row>
    <row r="37" spans="1:7" ht="93.75" customHeight="1">
      <c r="A37" s="1" t="s">
        <v>67</v>
      </c>
      <c r="B37" s="23" t="s">
        <v>103</v>
      </c>
      <c r="C37" s="8">
        <v>330</v>
      </c>
      <c r="D37" s="8">
        <v>9.1999999999999993</v>
      </c>
      <c r="E37" s="8">
        <v>9.1999999999999993</v>
      </c>
      <c r="F37" s="8">
        <f t="shared" si="0"/>
        <v>2.7878787878787876</v>
      </c>
      <c r="G37" s="8">
        <f t="shared" si="1"/>
        <v>100</v>
      </c>
    </row>
    <row r="38" spans="1:7" ht="40.5" customHeight="1">
      <c r="A38" s="1" t="s">
        <v>39</v>
      </c>
      <c r="B38" s="1" t="s">
        <v>40</v>
      </c>
      <c r="C38" s="8">
        <f>15750+19800+18510</f>
        <v>54060</v>
      </c>
      <c r="D38" s="8">
        <v>60052.3</v>
      </c>
      <c r="E38" s="8">
        <v>81314.8</v>
      </c>
      <c r="F38" s="8">
        <f t="shared" si="0"/>
        <v>150.4158342582316</v>
      </c>
      <c r="G38" s="8">
        <f t="shared" si="1"/>
        <v>135.4066372145613</v>
      </c>
    </row>
    <row r="39" spans="1:7" ht="21.75" customHeight="1">
      <c r="A39" s="1" t="s">
        <v>41</v>
      </c>
      <c r="B39" s="1" t="s">
        <v>42</v>
      </c>
      <c r="C39" s="8">
        <f>C40</f>
        <v>0</v>
      </c>
      <c r="D39" s="8">
        <f t="shared" ref="D39" si="3">D40</f>
        <v>3484.4</v>
      </c>
      <c r="E39" s="8">
        <f>E40+811.9</f>
        <v>4319.2</v>
      </c>
      <c r="F39" s="8"/>
      <c r="G39" s="8">
        <f t="shared" si="1"/>
        <v>123.95821375272642</v>
      </c>
    </row>
    <row r="40" spans="1:7" ht="21.75" customHeight="1">
      <c r="A40" s="24" t="s">
        <v>112</v>
      </c>
      <c r="B40" s="23" t="s">
        <v>113</v>
      </c>
      <c r="C40" s="12"/>
      <c r="D40" s="8">
        <v>3484.4</v>
      </c>
      <c r="E40" s="8">
        <v>3507.3</v>
      </c>
      <c r="F40" s="8"/>
      <c r="G40" s="8">
        <f t="shared" si="1"/>
        <v>100.65721501549764</v>
      </c>
    </row>
    <row r="41" spans="1:7" ht="25.5" customHeight="1">
      <c r="A41" s="22" t="s">
        <v>43</v>
      </c>
      <c r="B41" s="22" t="s">
        <v>83</v>
      </c>
      <c r="C41" s="4">
        <f>C42+C84</f>
        <v>2560096.0999999996</v>
      </c>
      <c r="D41" s="4">
        <f>D42+D84</f>
        <v>3435213.9</v>
      </c>
      <c r="E41" s="4">
        <f>E42+E84</f>
        <v>3234405.5999999992</v>
      </c>
      <c r="F41" s="5">
        <f>E41/C41*100</f>
        <v>126.33922609389545</v>
      </c>
      <c r="G41" s="5">
        <f>E41/D41*100</f>
        <v>94.154416410576331</v>
      </c>
    </row>
    <row r="42" spans="1:7" ht="60" customHeight="1">
      <c r="A42" s="22" t="s">
        <v>84</v>
      </c>
      <c r="B42" s="22" t="s">
        <v>85</v>
      </c>
      <c r="C42" s="4">
        <f>SUM(C43:C83)</f>
        <v>2560096.0999999996</v>
      </c>
      <c r="D42" s="4">
        <f>SUM(D43:D83)</f>
        <v>3453808.9</v>
      </c>
      <c r="E42" s="4">
        <f>SUM(E43:E83)</f>
        <v>3253000.5999999992</v>
      </c>
      <c r="F42" s="5">
        <f>E42/C42*100</f>
        <v>127.06556601527575</v>
      </c>
      <c r="G42" s="5">
        <f>E42/D42*100</f>
        <v>94.185888512824178</v>
      </c>
    </row>
    <row r="43" spans="1:7" ht="39.75" customHeight="1">
      <c r="A43" s="1" t="s">
        <v>44</v>
      </c>
      <c r="B43" s="1" t="s">
        <v>45</v>
      </c>
      <c r="C43" s="5">
        <v>20129.7</v>
      </c>
      <c r="D43" s="5">
        <v>20129.7</v>
      </c>
      <c r="E43" s="5">
        <v>20129.7</v>
      </c>
      <c r="F43" s="5">
        <f>IF(C43=0,0,E43/C43*100)</f>
        <v>100</v>
      </c>
      <c r="G43" s="5">
        <f t="shared" ref="G43:G83" si="4">E43/D43*100</f>
        <v>100</v>
      </c>
    </row>
    <row r="44" spans="1:7" ht="40.5" customHeight="1">
      <c r="A44" s="1" t="s">
        <v>114</v>
      </c>
      <c r="B44" s="23" t="s">
        <v>115</v>
      </c>
      <c r="C44" s="5">
        <v>0</v>
      </c>
      <c r="D44" s="5">
        <v>17346.400000000001</v>
      </c>
      <c r="E44" s="5">
        <v>17053.5</v>
      </c>
      <c r="F44" s="5">
        <f>IF(C44=0,0,E44/C44*100)</f>
        <v>0</v>
      </c>
      <c r="G44" s="5">
        <f t="shared" si="4"/>
        <v>98.31146520315454</v>
      </c>
    </row>
    <row r="45" spans="1:7" ht="117" customHeight="1">
      <c r="A45" s="1" t="s">
        <v>116</v>
      </c>
      <c r="B45" s="1" t="s">
        <v>117</v>
      </c>
      <c r="C45" s="5">
        <v>0</v>
      </c>
      <c r="D45" s="5">
        <v>168455.8</v>
      </c>
      <c r="E45" s="5">
        <v>168455.8</v>
      </c>
      <c r="F45" s="5">
        <f t="shared" ref="F45:F85" si="5">IF(C45=0,0,E45/C45*100)</f>
        <v>0</v>
      </c>
      <c r="G45" s="5">
        <f t="shared" si="4"/>
        <v>100</v>
      </c>
    </row>
    <row r="46" spans="1:7" ht="137.25" customHeight="1">
      <c r="A46" s="1" t="s">
        <v>118</v>
      </c>
      <c r="B46" s="1" t="s">
        <v>119</v>
      </c>
      <c r="C46" s="5">
        <v>0</v>
      </c>
      <c r="D46" s="5">
        <v>164373.70000000001</v>
      </c>
      <c r="E46" s="5">
        <v>100697.1</v>
      </c>
      <c r="F46" s="5">
        <f t="shared" si="5"/>
        <v>0</v>
      </c>
      <c r="G46" s="5">
        <f t="shared" si="4"/>
        <v>61.261077654150263</v>
      </c>
    </row>
    <row r="47" spans="1:7" ht="57.75" customHeight="1">
      <c r="A47" s="1" t="s">
        <v>120</v>
      </c>
      <c r="B47" s="23" t="s">
        <v>121</v>
      </c>
      <c r="C47" s="5">
        <v>0</v>
      </c>
      <c r="D47" s="5">
        <v>47109.4</v>
      </c>
      <c r="E47" s="5">
        <v>47109.4</v>
      </c>
      <c r="F47" s="5">
        <f t="shared" si="5"/>
        <v>0</v>
      </c>
      <c r="G47" s="5">
        <f>E47/D47*100</f>
        <v>100</v>
      </c>
    </row>
    <row r="48" spans="1:7" ht="75.75" customHeight="1">
      <c r="A48" s="1" t="s">
        <v>122</v>
      </c>
      <c r="B48" s="1" t="s">
        <v>123</v>
      </c>
      <c r="C48" s="5">
        <v>0</v>
      </c>
      <c r="D48" s="5">
        <v>45967.8</v>
      </c>
      <c r="E48" s="5">
        <v>28251.5</v>
      </c>
      <c r="F48" s="5">
        <f t="shared" si="5"/>
        <v>0</v>
      </c>
      <c r="G48" s="5">
        <f t="shared" si="4"/>
        <v>61.459325875939243</v>
      </c>
    </row>
    <row r="49" spans="1:7" ht="78.75" customHeight="1">
      <c r="A49" s="1" t="s">
        <v>86</v>
      </c>
      <c r="B49" s="1" t="s">
        <v>87</v>
      </c>
      <c r="C49" s="5">
        <v>0</v>
      </c>
      <c r="D49" s="5">
        <v>4941.2</v>
      </c>
      <c r="E49" s="5">
        <v>4941.2</v>
      </c>
      <c r="F49" s="5">
        <f t="shared" si="5"/>
        <v>0</v>
      </c>
      <c r="G49" s="5">
        <f t="shared" si="4"/>
        <v>100</v>
      </c>
    </row>
    <row r="50" spans="1:7" ht="78.75" customHeight="1">
      <c r="A50" s="25" t="s">
        <v>167</v>
      </c>
      <c r="B50" s="1" t="s">
        <v>166</v>
      </c>
      <c r="C50" s="5">
        <v>0</v>
      </c>
      <c r="D50" s="5">
        <v>26610</v>
      </c>
      <c r="E50" s="5">
        <v>26610</v>
      </c>
      <c r="F50" s="5">
        <f t="shared" si="5"/>
        <v>0</v>
      </c>
      <c r="G50" s="5">
        <f t="shared" si="4"/>
        <v>100</v>
      </c>
    </row>
    <row r="51" spans="1:7" ht="43.5" customHeight="1">
      <c r="A51" s="1" t="s">
        <v>124</v>
      </c>
      <c r="B51" s="23" t="s">
        <v>125</v>
      </c>
      <c r="C51" s="5">
        <v>0</v>
      </c>
      <c r="D51" s="5">
        <v>5224.8</v>
      </c>
      <c r="E51" s="5">
        <v>0</v>
      </c>
      <c r="F51" s="5">
        <f t="shared" si="5"/>
        <v>0</v>
      </c>
      <c r="G51" s="5">
        <f t="shared" si="4"/>
        <v>0</v>
      </c>
    </row>
    <row r="52" spans="1:7" ht="59.25" customHeight="1">
      <c r="A52" s="1" t="s">
        <v>126</v>
      </c>
      <c r="B52" s="1" t="s">
        <v>127</v>
      </c>
      <c r="C52" s="5">
        <v>169500</v>
      </c>
      <c r="D52" s="5">
        <v>166000</v>
      </c>
      <c r="E52" s="5">
        <v>166000</v>
      </c>
      <c r="F52" s="5">
        <f t="shared" si="5"/>
        <v>97.935103244837762</v>
      </c>
      <c r="G52" s="5">
        <f t="shared" si="4"/>
        <v>100</v>
      </c>
    </row>
    <row r="53" spans="1:7" ht="120" customHeight="1">
      <c r="A53" s="1" t="s">
        <v>128</v>
      </c>
      <c r="B53" s="1" t="s">
        <v>129</v>
      </c>
      <c r="C53" s="5">
        <v>0</v>
      </c>
      <c r="D53" s="5">
        <v>79905</v>
      </c>
      <c r="E53" s="5">
        <v>79905</v>
      </c>
      <c r="F53" s="5">
        <f t="shared" si="5"/>
        <v>0</v>
      </c>
      <c r="G53" s="5">
        <f t="shared" si="4"/>
        <v>100</v>
      </c>
    </row>
    <row r="54" spans="1:7" ht="77.25" customHeight="1">
      <c r="A54" s="1" t="s">
        <v>130</v>
      </c>
      <c r="B54" s="23" t="s">
        <v>131</v>
      </c>
      <c r="C54" s="5">
        <v>0</v>
      </c>
      <c r="D54" s="5">
        <v>95112</v>
      </c>
      <c r="E54" s="5">
        <v>95112</v>
      </c>
      <c r="F54" s="5">
        <f t="shared" si="5"/>
        <v>0</v>
      </c>
      <c r="G54" s="5">
        <f t="shared" si="4"/>
        <v>100</v>
      </c>
    </row>
    <row r="55" spans="1:7" ht="96.75" customHeight="1">
      <c r="A55" s="1" t="s">
        <v>132</v>
      </c>
      <c r="B55" s="1" t="s">
        <v>133</v>
      </c>
      <c r="C55" s="5">
        <v>0</v>
      </c>
      <c r="D55" s="5">
        <v>60000</v>
      </c>
      <c r="E55" s="5">
        <v>60000</v>
      </c>
      <c r="F55" s="5">
        <f t="shared" si="5"/>
        <v>0</v>
      </c>
      <c r="G55" s="5">
        <f t="shared" si="4"/>
        <v>100</v>
      </c>
    </row>
    <row r="56" spans="1:7" ht="151.5" customHeight="1">
      <c r="A56" s="1" t="s">
        <v>134</v>
      </c>
      <c r="B56" s="1" t="s">
        <v>173</v>
      </c>
      <c r="C56" s="5">
        <v>0</v>
      </c>
      <c r="D56" s="5">
        <v>55000</v>
      </c>
      <c r="E56" s="5">
        <v>55000</v>
      </c>
      <c r="F56" s="5">
        <f t="shared" si="5"/>
        <v>0</v>
      </c>
      <c r="G56" s="5">
        <f t="shared" si="4"/>
        <v>100</v>
      </c>
    </row>
    <row r="57" spans="1:7" ht="78.75" customHeight="1">
      <c r="A57" s="1" t="s">
        <v>135</v>
      </c>
      <c r="B57" s="23" t="s">
        <v>136</v>
      </c>
      <c r="C57" s="5">
        <v>0</v>
      </c>
      <c r="D57" s="5">
        <v>976.7</v>
      </c>
      <c r="E57" s="5">
        <v>976.7</v>
      </c>
      <c r="F57" s="5">
        <f t="shared" si="5"/>
        <v>0</v>
      </c>
      <c r="G57" s="5">
        <f t="shared" si="4"/>
        <v>100</v>
      </c>
    </row>
    <row r="58" spans="1:7" ht="41.25" customHeight="1">
      <c r="A58" s="1" t="s">
        <v>46</v>
      </c>
      <c r="B58" s="1" t="s">
        <v>137</v>
      </c>
      <c r="C58" s="5">
        <v>30236.799999999999</v>
      </c>
      <c r="D58" s="5">
        <v>30960.9</v>
      </c>
      <c r="E58" s="5">
        <v>30168.9</v>
      </c>
      <c r="F58" s="5">
        <f t="shared" si="5"/>
        <v>99.77543919991534</v>
      </c>
      <c r="G58" s="5">
        <f t="shared" si="4"/>
        <v>97.441934827475933</v>
      </c>
    </row>
    <row r="59" spans="1:7" ht="210" customHeight="1">
      <c r="A59" s="1" t="s">
        <v>47</v>
      </c>
      <c r="B59" s="1" t="s">
        <v>88</v>
      </c>
      <c r="C59" s="5">
        <v>1393551.4</v>
      </c>
      <c r="D59" s="5">
        <v>1407376.9</v>
      </c>
      <c r="E59" s="5">
        <v>1371576.9</v>
      </c>
      <c r="F59" s="5">
        <f t="shared" si="5"/>
        <v>98.423129566659682</v>
      </c>
      <c r="G59" s="5">
        <f t="shared" si="4"/>
        <v>97.456260650576269</v>
      </c>
    </row>
    <row r="60" spans="1:7" ht="93.75" customHeight="1">
      <c r="A60" s="1" t="s">
        <v>48</v>
      </c>
      <c r="B60" s="23" t="s">
        <v>89</v>
      </c>
      <c r="C60" s="5">
        <v>2256</v>
      </c>
      <c r="D60" s="5">
        <v>2256</v>
      </c>
      <c r="E60" s="5">
        <v>2256</v>
      </c>
      <c r="F60" s="5">
        <f t="shared" si="5"/>
        <v>100</v>
      </c>
      <c r="G60" s="5">
        <f t="shared" si="4"/>
        <v>100</v>
      </c>
    </row>
    <row r="61" spans="1:7" ht="213" customHeight="1">
      <c r="A61" s="1" t="s">
        <v>49</v>
      </c>
      <c r="B61" s="1" t="s">
        <v>138</v>
      </c>
      <c r="C61" s="5">
        <v>850.7</v>
      </c>
      <c r="D61" s="5">
        <v>850.7</v>
      </c>
      <c r="E61" s="5">
        <v>850.7</v>
      </c>
      <c r="F61" s="5">
        <f t="shared" si="5"/>
        <v>100</v>
      </c>
      <c r="G61" s="5">
        <f t="shared" si="4"/>
        <v>100</v>
      </c>
    </row>
    <row r="62" spans="1:7" ht="151.5" customHeight="1">
      <c r="A62" s="1" t="s">
        <v>64</v>
      </c>
      <c r="B62" s="1" t="s">
        <v>90</v>
      </c>
      <c r="C62" s="5">
        <v>883.5</v>
      </c>
      <c r="D62" s="5">
        <v>883.5</v>
      </c>
      <c r="E62" s="5">
        <v>883.5</v>
      </c>
      <c r="F62" s="5">
        <f t="shared" si="5"/>
        <v>100</v>
      </c>
      <c r="G62" s="5">
        <f t="shared" si="4"/>
        <v>100</v>
      </c>
    </row>
    <row r="63" spans="1:7" ht="116.25" customHeight="1">
      <c r="A63" s="1" t="s">
        <v>50</v>
      </c>
      <c r="B63" s="23" t="s">
        <v>91</v>
      </c>
      <c r="C63" s="5">
        <v>9975.2999999999993</v>
      </c>
      <c r="D63" s="5">
        <v>10102</v>
      </c>
      <c r="E63" s="5">
        <v>9836.9</v>
      </c>
      <c r="F63" s="5">
        <f t="shared" si="5"/>
        <v>98.612573055446958</v>
      </c>
      <c r="G63" s="5">
        <f t="shared" si="4"/>
        <v>97.375767174816858</v>
      </c>
    </row>
    <row r="64" spans="1:7" ht="114.75" customHeight="1">
      <c r="A64" s="1" t="s">
        <v>51</v>
      </c>
      <c r="B64" s="1" t="s">
        <v>92</v>
      </c>
      <c r="C64" s="5">
        <v>11046.2</v>
      </c>
      <c r="D64" s="5">
        <v>11046.5</v>
      </c>
      <c r="E64" s="5">
        <v>11046.5</v>
      </c>
      <c r="F64" s="5">
        <f>IF(C64=0,0,E64/C64*100)</f>
        <v>100.00271586608969</v>
      </c>
      <c r="G64" s="5">
        <f>E64/D64*100</f>
        <v>100</v>
      </c>
    </row>
    <row r="65" spans="1:7" ht="115.5" customHeight="1">
      <c r="A65" s="1" t="s">
        <v>52</v>
      </c>
      <c r="B65" s="1" t="s">
        <v>93</v>
      </c>
      <c r="C65" s="5">
        <v>1492.2</v>
      </c>
      <c r="D65" s="5">
        <v>1492.2</v>
      </c>
      <c r="E65" s="5">
        <v>1211</v>
      </c>
      <c r="F65" s="5">
        <f t="shared" si="5"/>
        <v>81.155341107090194</v>
      </c>
      <c r="G65" s="5">
        <f t="shared" si="4"/>
        <v>81.155341107090194</v>
      </c>
    </row>
    <row r="66" spans="1:7" ht="212.25" customHeight="1">
      <c r="A66" s="1" t="s">
        <v>53</v>
      </c>
      <c r="B66" s="23" t="s">
        <v>139</v>
      </c>
      <c r="C66" s="5">
        <v>2863.2</v>
      </c>
      <c r="D66" s="5">
        <v>2890.6</v>
      </c>
      <c r="E66" s="5">
        <v>2798.8</v>
      </c>
      <c r="F66" s="5">
        <f t="shared" si="5"/>
        <v>97.750768371053383</v>
      </c>
      <c r="G66" s="5">
        <f t="shared" si="4"/>
        <v>96.824188749740543</v>
      </c>
    </row>
    <row r="67" spans="1:7" ht="135" customHeight="1">
      <c r="A67" s="1" t="s">
        <v>54</v>
      </c>
      <c r="B67" s="1" t="s">
        <v>140</v>
      </c>
      <c r="C67" s="5">
        <v>73.900000000000006</v>
      </c>
      <c r="D67" s="5">
        <v>73.900000000000006</v>
      </c>
      <c r="E67" s="5">
        <v>73.900000000000006</v>
      </c>
      <c r="F67" s="5">
        <f t="shared" si="5"/>
        <v>100</v>
      </c>
      <c r="G67" s="5">
        <f t="shared" si="4"/>
        <v>100</v>
      </c>
    </row>
    <row r="68" spans="1:7" ht="151.5" customHeight="1">
      <c r="A68" s="1" t="s">
        <v>75</v>
      </c>
      <c r="B68" s="1" t="s">
        <v>141</v>
      </c>
      <c r="C68" s="5">
        <v>41897.199999999997</v>
      </c>
      <c r="D68" s="5">
        <v>47978.9</v>
      </c>
      <c r="E68" s="5">
        <v>45441.9</v>
      </c>
      <c r="F68" s="5">
        <f t="shared" si="5"/>
        <v>108.46046991207049</v>
      </c>
      <c r="G68" s="5">
        <f t="shared" si="4"/>
        <v>94.71225893048819</v>
      </c>
    </row>
    <row r="69" spans="1:7" ht="93.75" customHeight="1">
      <c r="A69" s="1" t="s">
        <v>73</v>
      </c>
      <c r="B69" s="23" t="s">
        <v>74</v>
      </c>
      <c r="C69" s="5">
        <v>577.29999999999995</v>
      </c>
      <c r="D69" s="5">
        <v>588.4</v>
      </c>
      <c r="E69" s="5">
        <v>588.4</v>
      </c>
      <c r="F69" s="5">
        <f t="shared" si="5"/>
        <v>101.92274380737918</v>
      </c>
      <c r="G69" s="5">
        <f t="shared" si="4"/>
        <v>100</v>
      </c>
    </row>
    <row r="70" spans="1:7" ht="98.25" customHeight="1">
      <c r="A70" s="1" t="s">
        <v>76</v>
      </c>
      <c r="B70" s="1" t="s">
        <v>94</v>
      </c>
      <c r="C70" s="5">
        <v>300089</v>
      </c>
      <c r="D70" s="5">
        <v>319777</v>
      </c>
      <c r="E70" s="5">
        <v>319777</v>
      </c>
      <c r="F70" s="5">
        <f t="shared" si="5"/>
        <v>106.56072031963851</v>
      </c>
      <c r="G70" s="5">
        <f t="shared" si="4"/>
        <v>100</v>
      </c>
    </row>
    <row r="71" spans="1:7" ht="174" customHeight="1">
      <c r="A71" s="1" t="s">
        <v>142</v>
      </c>
      <c r="B71" s="1" t="s">
        <v>143</v>
      </c>
      <c r="C71" s="5">
        <v>38135.1</v>
      </c>
      <c r="D71" s="5">
        <v>37615</v>
      </c>
      <c r="E71" s="5">
        <v>23130.3</v>
      </c>
      <c r="F71" s="5">
        <f t="shared" si="5"/>
        <v>60.65357111951981</v>
      </c>
      <c r="G71" s="5">
        <f t="shared" si="4"/>
        <v>61.492223846869599</v>
      </c>
    </row>
    <row r="72" spans="1:7" ht="171" customHeight="1">
      <c r="A72" s="1" t="s">
        <v>144</v>
      </c>
      <c r="B72" s="23" t="s">
        <v>145</v>
      </c>
      <c r="C72" s="5">
        <v>6346</v>
      </c>
      <c r="D72" s="5">
        <v>6346</v>
      </c>
      <c r="E72" s="5">
        <v>6055.7</v>
      </c>
      <c r="F72" s="5">
        <f t="shared" si="5"/>
        <v>95.425464859754172</v>
      </c>
      <c r="G72" s="5">
        <f t="shared" si="4"/>
        <v>95.425464859754172</v>
      </c>
    </row>
    <row r="73" spans="1:7" ht="252.75" customHeight="1">
      <c r="A73" s="1" t="s">
        <v>146</v>
      </c>
      <c r="B73" s="1" t="s">
        <v>147</v>
      </c>
      <c r="C73" s="5">
        <v>3531.3</v>
      </c>
      <c r="D73" s="5">
        <v>3614.7</v>
      </c>
      <c r="E73" s="5">
        <v>2991.3</v>
      </c>
      <c r="F73" s="5">
        <f t="shared" si="5"/>
        <v>84.708181123099152</v>
      </c>
      <c r="G73" s="5">
        <f t="shared" si="4"/>
        <v>82.753755498381622</v>
      </c>
    </row>
    <row r="74" spans="1:7" ht="173.25" customHeight="1">
      <c r="A74" s="1" t="s">
        <v>148</v>
      </c>
      <c r="B74" s="1" t="s">
        <v>149</v>
      </c>
      <c r="C74" s="5">
        <v>413000.3</v>
      </c>
      <c r="D74" s="5">
        <v>413000.3</v>
      </c>
      <c r="E74" s="5">
        <v>407536.7</v>
      </c>
      <c r="F74" s="5">
        <f t="shared" si="5"/>
        <v>98.677095391940398</v>
      </c>
      <c r="G74" s="5">
        <f t="shared" si="4"/>
        <v>98.677095391940398</v>
      </c>
    </row>
    <row r="75" spans="1:7" ht="174" customHeight="1">
      <c r="A75" s="1" t="s">
        <v>150</v>
      </c>
      <c r="B75" s="23" t="s">
        <v>151</v>
      </c>
      <c r="C75" s="5">
        <v>2451.1</v>
      </c>
      <c r="D75" s="5">
        <v>2451.1</v>
      </c>
      <c r="E75" s="5">
        <v>2449.6999999999998</v>
      </c>
      <c r="F75" s="5">
        <f t="shared" si="5"/>
        <v>99.942882787319974</v>
      </c>
      <c r="G75" s="5">
        <f t="shared" si="4"/>
        <v>99.942882787319974</v>
      </c>
    </row>
    <row r="76" spans="1:7" ht="135" customHeight="1">
      <c r="A76" s="1" t="s">
        <v>152</v>
      </c>
      <c r="B76" s="1" t="s">
        <v>153</v>
      </c>
      <c r="C76" s="5">
        <v>0</v>
      </c>
      <c r="D76" s="5">
        <v>115.8</v>
      </c>
      <c r="E76" s="5">
        <v>114</v>
      </c>
      <c r="F76" s="5">
        <f t="shared" si="5"/>
        <v>0</v>
      </c>
      <c r="G76" s="5">
        <f t="shared" si="4"/>
        <v>98.445595854922288</v>
      </c>
    </row>
    <row r="77" spans="1:7" ht="162.75" customHeight="1">
      <c r="A77" s="1" t="s">
        <v>168</v>
      </c>
      <c r="B77" s="1" t="s">
        <v>169</v>
      </c>
      <c r="C77" s="5">
        <v>0</v>
      </c>
      <c r="D77" s="5">
        <v>7829.5</v>
      </c>
      <c r="E77" s="5">
        <v>7829.5</v>
      </c>
      <c r="F77" s="5">
        <f>IF(C77=0,0,E77/C77*100)</f>
        <v>0</v>
      </c>
      <c r="G77" s="5">
        <f t="shared" si="4"/>
        <v>100</v>
      </c>
    </row>
    <row r="78" spans="1:7" ht="162.75" customHeight="1">
      <c r="A78" s="1" t="s">
        <v>170</v>
      </c>
      <c r="B78" s="1" t="s">
        <v>171</v>
      </c>
      <c r="C78" s="5">
        <v>0</v>
      </c>
      <c r="D78" s="5">
        <v>53.7</v>
      </c>
      <c r="E78" s="5">
        <v>45</v>
      </c>
      <c r="F78" s="5">
        <f t="shared" si="5"/>
        <v>0</v>
      </c>
      <c r="G78" s="5">
        <f t="shared" si="4"/>
        <v>83.798882681564251</v>
      </c>
    </row>
    <row r="79" spans="1:7" ht="96.75" customHeight="1">
      <c r="A79" s="1" t="s">
        <v>55</v>
      </c>
      <c r="B79" s="1" t="s">
        <v>154</v>
      </c>
      <c r="C79" s="5">
        <v>28100</v>
      </c>
      <c r="D79" s="5">
        <v>30951.7</v>
      </c>
      <c r="E79" s="5">
        <v>27084</v>
      </c>
      <c r="F79" s="5">
        <f t="shared" si="5"/>
        <v>96.384341637010678</v>
      </c>
      <c r="G79" s="5">
        <f t="shared" si="4"/>
        <v>87.504078935890433</v>
      </c>
    </row>
    <row r="80" spans="1:7" ht="40.5" customHeight="1">
      <c r="A80" s="1" t="s">
        <v>155</v>
      </c>
      <c r="B80" s="23" t="s">
        <v>156</v>
      </c>
      <c r="C80" s="5">
        <v>0</v>
      </c>
      <c r="D80" s="5">
        <v>57840.3</v>
      </c>
      <c r="E80" s="5">
        <v>57651.3</v>
      </c>
      <c r="F80" s="5">
        <f t="shared" si="5"/>
        <v>0</v>
      </c>
      <c r="G80" s="5">
        <f t="shared" si="4"/>
        <v>99.673238209345385</v>
      </c>
    </row>
    <row r="81" spans="1:7" ht="57.75" customHeight="1">
      <c r="A81" s="1" t="s">
        <v>77</v>
      </c>
      <c r="B81" s="1" t="s">
        <v>78</v>
      </c>
      <c r="C81" s="5">
        <v>1000</v>
      </c>
      <c r="D81" s="5">
        <v>2050.9</v>
      </c>
      <c r="E81" s="5">
        <v>2050.9</v>
      </c>
      <c r="F81" s="5">
        <f t="shared" si="5"/>
        <v>205.09</v>
      </c>
      <c r="G81" s="5">
        <f t="shared" si="4"/>
        <v>100</v>
      </c>
    </row>
    <row r="82" spans="1:7" ht="98.25" customHeight="1">
      <c r="A82" s="1" t="s">
        <v>157</v>
      </c>
      <c r="B82" s="1" t="s">
        <v>158</v>
      </c>
      <c r="C82" s="5">
        <v>82000</v>
      </c>
      <c r="D82" s="5">
        <v>98400</v>
      </c>
      <c r="E82" s="5">
        <v>49200</v>
      </c>
      <c r="F82" s="5">
        <f t="shared" si="5"/>
        <v>60</v>
      </c>
      <c r="G82" s="5">
        <f t="shared" si="4"/>
        <v>50</v>
      </c>
    </row>
    <row r="83" spans="1:7" ht="77.25" customHeight="1">
      <c r="A83" s="1" t="s">
        <v>79</v>
      </c>
      <c r="B83" s="23" t="s">
        <v>80</v>
      </c>
      <c r="C83" s="5">
        <v>109.9</v>
      </c>
      <c r="D83" s="5">
        <v>109.9</v>
      </c>
      <c r="E83" s="5">
        <v>109.9</v>
      </c>
      <c r="F83" s="5">
        <f t="shared" si="5"/>
        <v>100</v>
      </c>
      <c r="G83" s="5">
        <f t="shared" si="4"/>
        <v>100</v>
      </c>
    </row>
    <row r="84" spans="1:7" ht="77.25" customHeight="1">
      <c r="A84" s="26" t="s">
        <v>95</v>
      </c>
      <c r="B84" s="27" t="s">
        <v>62</v>
      </c>
      <c r="C84" s="6">
        <v>0</v>
      </c>
      <c r="D84" s="7">
        <f>D85</f>
        <v>-18595</v>
      </c>
      <c r="E84" s="7">
        <v>-18595</v>
      </c>
      <c r="F84" s="5">
        <f>IF(C84=0,0,E84/C84*100)</f>
        <v>0</v>
      </c>
      <c r="G84" s="5">
        <f>E84/D84*100</f>
        <v>100</v>
      </c>
    </row>
    <row r="85" spans="1:7" ht="78.75" customHeight="1">
      <c r="A85" s="26" t="s">
        <v>96</v>
      </c>
      <c r="B85" s="27" t="s">
        <v>97</v>
      </c>
      <c r="C85" s="6">
        <v>0</v>
      </c>
      <c r="D85" s="7">
        <v>-18595</v>
      </c>
      <c r="E85" s="7">
        <v>-18595</v>
      </c>
      <c r="F85" s="5">
        <f t="shared" si="5"/>
        <v>0</v>
      </c>
      <c r="G85" s="5">
        <f>E85/D85*100</f>
        <v>100</v>
      </c>
    </row>
    <row r="86" spans="1:7" ht="18.75">
      <c r="A86" s="28"/>
      <c r="B86" s="28" t="s">
        <v>56</v>
      </c>
      <c r="C86" s="5">
        <f>C41+C6</f>
        <v>7769817.0999999996</v>
      </c>
      <c r="D86" s="5">
        <f t="shared" ref="D86" si="6">D41+D6</f>
        <v>9067429</v>
      </c>
      <c r="E86" s="5">
        <f>E41+E6</f>
        <v>8894006.3999999985</v>
      </c>
      <c r="F86" s="5">
        <f t="shared" ref="F86" si="7">E86/C86*100</f>
        <v>114.46867134105383</v>
      </c>
      <c r="G86" s="5">
        <f>E86/D86*100</f>
        <v>98.087411547418768</v>
      </c>
    </row>
    <row r="87" spans="1:7" ht="18.75">
      <c r="A87" s="29"/>
      <c r="B87" s="30"/>
      <c r="C87" s="31"/>
      <c r="D87" s="31"/>
      <c r="E87" s="31"/>
      <c r="F87" s="31"/>
      <c r="G87" s="31"/>
    </row>
    <row r="88" spans="1:7" ht="54.75" hidden="1" customHeight="1">
      <c r="A88" s="40" t="s">
        <v>159</v>
      </c>
      <c r="B88" s="40"/>
      <c r="C88" s="40"/>
      <c r="D88" s="40"/>
      <c r="E88" s="40"/>
      <c r="F88" s="40"/>
      <c r="G88" s="40"/>
    </row>
    <row r="89" spans="1:7" ht="18.75" hidden="1">
      <c r="A89" s="29"/>
      <c r="B89" s="30"/>
      <c r="C89" s="31"/>
      <c r="D89" s="31"/>
      <c r="E89" s="31"/>
      <c r="F89" s="31"/>
      <c r="G89" s="31"/>
    </row>
    <row r="90" spans="1:7" ht="20.25">
      <c r="A90" s="32" t="s">
        <v>68</v>
      </c>
      <c r="B90" s="38"/>
      <c r="C90" s="33"/>
      <c r="D90" s="33"/>
      <c r="E90" s="33"/>
      <c r="F90" s="33"/>
      <c r="G90" s="33"/>
    </row>
    <row r="91" spans="1:7" ht="20.25">
      <c r="A91" s="32" t="s">
        <v>81</v>
      </c>
      <c r="B91" s="38"/>
      <c r="C91" s="33"/>
      <c r="D91" s="33"/>
      <c r="E91" s="33"/>
      <c r="F91" s="33"/>
      <c r="G91" s="34"/>
    </row>
    <row r="92" spans="1:7" ht="20.25">
      <c r="A92" s="32" t="s">
        <v>82</v>
      </c>
      <c r="B92" s="38"/>
      <c r="C92" s="33"/>
      <c r="D92" s="33"/>
      <c r="E92" s="33"/>
      <c r="F92" s="33"/>
      <c r="G92" s="34" t="s">
        <v>69</v>
      </c>
    </row>
  </sheetData>
  <mergeCells count="7">
    <mergeCell ref="A88:G88"/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72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2012-10-16T12:17:46Z</dcterms:modified>
</cp:coreProperties>
</file>