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Default Extension="docx" ContentType="application/vnd.openxmlformats-officedocument.wordprocessingml.documen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Лист1" sheetId="1" r:id="rId1"/>
    <sheet name="Лист2" sheetId="2" r:id="rId2"/>
    <sheet name="Лист3" sheetId="3" r:id="rId3"/>
  </sheets>
  <definedNames>
    <definedName name="_xlnm.Print_Titles" localSheetId="1">Лист2!$5:$5</definedName>
  </definedNames>
  <calcPr calcId="124519"/>
</workbook>
</file>

<file path=xl/calcChain.xml><?xml version="1.0" encoding="utf-8"?>
<calcChain xmlns="http://schemas.openxmlformats.org/spreadsheetml/2006/main">
  <c r="F43" i="2"/>
  <c r="D45"/>
  <c r="G54"/>
  <c r="G39"/>
  <c r="E38"/>
  <c r="D38"/>
  <c r="C38"/>
  <c r="G37"/>
  <c r="C37"/>
  <c r="F37" s="1"/>
  <c r="G36"/>
  <c r="F36"/>
  <c r="G35"/>
  <c r="F35"/>
  <c r="G34"/>
  <c r="C34"/>
  <c r="F34" s="1"/>
  <c r="E32"/>
  <c r="G32" s="1"/>
  <c r="D32"/>
  <c r="G31"/>
  <c r="G30"/>
  <c r="F30"/>
  <c r="C30"/>
  <c r="E29"/>
  <c r="D29"/>
  <c r="C29"/>
  <c r="G28"/>
  <c r="F28"/>
  <c r="C28"/>
  <c r="E27"/>
  <c r="D27"/>
  <c r="C27"/>
  <c r="G26"/>
  <c r="F26"/>
  <c r="C26"/>
  <c r="E25"/>
  <c r="D25"/>
  <c r="C25"/>
  <c r="G24"/>
  <c r="F24"/>
  <c r="C24"/>
  <c r="G23"/>
  <c r="C23"/>
  <c r="F23" s="1"/>
  <c r="G22"/>
  <c r="F22"/>
  <c r="G21"/>
  <c r="C21"/>
  <c r="F21" s="1"/>
  <c r="E20"/>
  <c r="D20"/>
  <c r="G19"/>
  <c r="D18"/>
  <c r="G16"/>
  <c r="C16"/>
  <c r="F16" s="1"/>
  <c r="G15"/>
  <c r="C15"/>
  <c r="F15" s="1"/>
  <c r="G14"/>
  <c r="F14"/>
  <c r="C14"/>
  <c r="G13"/>
  <c r="C13"/>
  <c r="F13" s="1"/>
  <c r="E12"/>
  <c r="G12" s="1"/>
  <c r="D12"/>
  <c r="G11"/>
  <c r="C11"/>
  <c r="F11" s="1"/>
  <c r="G10"/>
  <c r="C10"/>
  <c r="F10" s="1"/>
  <c r="E9"/>
  <c r="D9"/>
  <c r="G8"/>
  <c r="C8"/>
  <c r="F8" s="1"/>
  <c r="E7"/>
  <c r="D7"/>
  <c r="D6" s="1"/>
  <c r="F25" l="1"/>
  <c r="F27"/>
  <c r="F29"/>
  <c r="C7"/>
  <c r="F7"/>
  <c r="C9"/>
  <c r="F9"/>
  <c r="E18"/>
  <c r="C20"/>
  <c r="C18" s="1"/>
  <c r="G38"/>
  <c r="G7"/>
  <c r="G9"/>
  <c r="G18"/>
  <c r="G20"/>
  <c r="G25"/>
  <c r="G27"/>
  <c r="G29"/>
  <c r="C12"/>
  <c r="C32"/>
  <c r="F32" s="1"/>
  <c r="F18" l="1"/>
  <c r="E6"/>
  <c r="G6" s="1"/>
  <c r="F20"/>
  <c r="C6"/>
  <c r="F6" s="1"/>
  <c r="F12"/>
  <c r="C41" l="1"/>
  <c r="C40" s="1"/>
  <c r="E41"/>
  <c r="E40" s="1"/>
  <c r="D41"/>
  <c r="D40" s="1"/>
  <c r="G81"/>
  <c r="F42"/>
  <c r="G42"/>
  <c r="G43"/>
  <c r="G44"/>
  <c r="G45"/>
  <c r="G46"/>
  <c r="G47"/>
  <c r="F48"/>
  <c r="G48"/>
  <c r="F49"/>
  <c r="G49"/>
  <c r="F50"/>
  <c r="G50"/>
  <c r="F51"/>
  <c r="G51"/>
  <c r="F52"/>
  <c r="G52"/>
  <c r="G53"/>
  <c r="F55"/>
  <c r="G55"/>
  <c r="F56"/>
  <c r="G56"/>
  <c r="F57"/>
  <c r="G57"/>
  <c r="F58"/>
  <c r="G58"/>
  <c r="F59"/>
  <c r="G59"/>
  <c r="F60"/>
  <c r="G60"/>
  <c r="F61"/>
  <c r="G61"/>
  <c r="F62"/>
  <c r="G62"/>
  <c r="F63"/>
  <c r="G63"/>
  <c r="F64"/>
  <c r="G64"/>
  <c r="F65"/>
  <c r="G65"/>
  <c r="F66"/>
  <c r="G66"/>
  <c r="F67"/>
  <c r="G67"/>
  <c r="F68"/>
  <c r="G68"/>
  <c r="F69"/>
  <c r="G69"/>
  <c r="F70"/>
  <c r="G70"/>
  <c r="F71"/>
  <c r="G71"/>
  <c r="F72"/>
  <c r="G72"/>
  <c r="F73"/>
  <c r="G73"/>
  <c r="G74"/>
  <c r="F75"/>
  <c r="G75"/>
  <c r="G76"/>
  <c r="G77"/>
  <c r="F78"/>
  <c r="G78"/>
  <c r="G79"/>
  <c r="G80"/>
  <c r="F41" l="1"/>
  <c r="G41"/>
  <c r="E82"/>
  <c r="D82"/>
  <c r="G82" l="1"/>
  <c r="C82" l="1"/>
  <c r="F82" s="1"/>
  <c r="G40" l="1"/>
  <c r="F40"/>
</calcChain>
</file>

<file path=xl/sharedStrings.xml><?xml version="1.0" encoding="utf-8"?>
<sst xmlns="http://schemas.openxmlformats.org/spreadsheetml/2006/main" count="167" uniqueCount="167">
  <si>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</si>
  <si>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</si>
  <si>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</si>
  <si>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</si>
  <si>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</si>
  <si>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</si>
  <si>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</si>
  <si>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</si>
  <si>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</si>
  <si>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</si>
  <si>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</si>
  <si>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</si>
  <si>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1 06 00000 00 0000 000</t>
  </si>
  <si>
    <t>НАЛОГИ НА ИМУЩЕСТВО</t>
  </si>
  <si>
    <t>1 06 01020 04 0000 110</t>
  </si>
  <si>
    <t>Налог на имущество физических лиц, взимаемый  по ставкам, применяемым к объектам налогообложения, расположенным в границах городских округов</t>
  </si>
  <si>
    <t>1 06 06000 00 0000 110</t>
  </si>
  <si>
    <t xml:space="preserve">Земельный налог </t>
  </si>
  <si>
    <t>1 08 00000 00 0000 000</t>
  </si>
  <si>
    <t>ГОСУДАРСТВЕННАЯ ПОШЛИНА</t>
  </si>
  <si>
    <t>1 09 00000 00 0000 000</t>
  </si>
  <si>
    <t>ЗАДОЛЖЕННОСТЬ И ПЕРЕРАСЧЕТЫ ПО ОТМЕНЕННЫМ НАЛОГАМ, СБОРАМ И ИНЫМ ОБЯЗАТЕЛЬНЫМ ПЛАТЕЖАМ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</si>
  <si>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</si>
  <si>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</si>
  <si>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</t>
  </si>
  <si>
    <t>1 11 05024 04 0000 120</t>
  </si>
  <si>
    <t>1 11 05034 04 0000 120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</si>
  <si>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</si>
  <si>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</si>
  <si>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1 11 09044 04 0000 120</t>
  </si>
  <si>
    <t>1 11 09044 04 0001 120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</si>
  <si>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</si>
  <si>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</si>
  <si>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</si>
  <si>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</si>
  <si>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</si>
  <si>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1 14 00000 00 0000 000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</si>
  <si>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</si>
  <si>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</si>
  <si>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</si>
  <si>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</si>
  <si>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</si>
  <si>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</si>
  <si>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2 00 00000 00 0000 000</t>
  </si>
  <si>
    <t>2 02 01001 04 0001 151</t>
  </si>
  <si>
    <t>Дотация на выравнивание бюджетной обеспеченности поселений области</t>
  </si>
  <si>
    <t>2 02 03021 04 0000 151</t>
  </si>
  <si>
    <t>2 02 03024 04 0001 151</t>
  </si>
  <si>
    <t>2 02 03024 04 0003 151</t>
  </si>
  <si>
    <t>2 02 03024 04 0004 151</t>
  </si>
  <si>
    <t>2 02 03024 04 0009 151</t>
  </si>
  <si>
    <t>2 02 03024 04 0010 151</t>
  </si>
  <si>
    <t>2 02 03024 04 0011 151</t>
  </si>
  <si>
    <t>2 02 03024 04 0012 151</t>
  </si>
  <si>
    <t>2 02 03024 04 0013 151</t>
  </si>
  <si>
    <t>2 02 03055 04 0000 151</t>
  </si>
  <si>
    <t>ВСЕГО ДОХОДОВ:</t>
  </si>
  <si>
    <t>Код</t>
  </si>
  <si>
    <t>Наименование</t>
  </si>
  <si>
    <t>тыс. руб.</t>
  </si>
  <si>
    <t xml:space="preserve">% исполнения </t>
  </si>
  <si>
    <t>Прочие поступления от использования имущества, находящегося в собственности  городских округов (плата за наем муниципальных жилых помещений)</t>
  </si>
  <si>
    <t>ВОЗВРАТ ОСТАТКОВ СУБСИДИЙ, СУБВЕНЦИЙ И ИНЫХ МЕЖБЮДЖЕТНЫХ ТРАНСФЕРТОВ, ИМЕЮЩИХ ЦЕЛЕВОЕ НАЗНАЧЕНИЕ, ПРОШЛЫХ ЛЕТ</t>
  </si>
  <si>
    <t>1 11 05000 00 0000 120</t>
  </si>
  <si>
    <t>2 02 03024 04 0008 151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</si>
  <si>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</si>
  <si>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1 11 01040 04 0000 120</t>
  </si>
  <si>
    <t>1 14 06024 04 0000 430</t>
  </si>
  <si>
    <t>Председатель комитета по финансам</t>
  </si>
  <si>
    <t>А.И. Никитин</t>
  </si>
  <si>
    <t>1 06 04000 02 0000 110</t>
  </si>
  <si>
    <t>Транспортный налог</t>
  </si>
  <si>
    <t>Исполнено</t>
  </si>
  <si>
    <t>2 02 03024 04 0015 151</t>
  </si>
  <si>
    <t>Субвенция на осуществление органами местного самоуправления отдельных государственных полномочий по государственному управлению охраной труда</t>
  </si>
  <si>
    <t>2 02 03024 04 0014 151</t>
  </si>
  <si>
    <t>2 02 03024 04 0016 151</t>
  </si>
  <si>
    <t>2 02 04025 04 0000 151</t>
  </si>
  <si>
    <t xml:space="preserve">Межбюджетные трансферты на комплектование книжных фондов библиотек муниципальных образований </t>
  </si>
  <si>
    <t>2 02 04999 04 0007 151</t>
  </si>
  <si>
    <t>Иные межбюджетные трансферты на комплектование книжных фондов библиотек муниципальных образований области за счет средств областного бюджета</t>
  </si>
  <si>
    <t xml:space="preserve">администрации муниципального образования </t>
  </si>
  <si>
    <t>"Город Саратов"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</si>
  <si>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</si>
  <si>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</si>
  <si>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</si>
  <si>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2 02 02116 04 0000 151</t>
  </si>
  <si>
    <t>Субсидия на капитальный ремонт и ремонт автомобильных дорог общего пользования административных центров субъектов Российской Федерации</t>
  </si>
  <si>
    <t>Субвенция на реализацию основных общеобразовательных программ в части финансирования расходов на оплату труда работников общеобразовательных учреждений, расходов на учебники и учебные пособия, технические средства обучения, расходные материалы и хозяйственные нужды (за исключением расходов на содержание зданий и коммунальных расходов, осуществляемых из местных бюджетов)</t>
  </si>
  <si>
    <t>Субвенция на осуществление органами местного самоуправления государственных полномочий по исполнению функций комиссий по делам несовершеннолетних и защите их прав</t>
  </si>
  <si>
    <t>Субвенция на осуществление органами местного самоуправления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</si>
  <si>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Субвенция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</t>
  </si>
  <si>
    <t>Субвенция на осуществление органами местного самоуправления государственных полномочий по организации предоставления гражданам субсидий на оплату жилого помещения и коммунальных услуг</t>
  </si>
  <si>
    <t>Субвенция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</t>
  </si>
  <si>
    <t xml:space="preserve">Субвенция на осуществление органами местного самоуправления государственных полномочий по предоставлению гражданам субсидий на оплату жилого помещения и коммунальных услуг </t>
  </si>
  <si>
    <t>2 19 00000 00 0000 000</t>
  </si>
  <si>
    <t>2 19 04000 04 0000 151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</si>
  <si>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</si>
  <si>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</si>
  <si>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</si>
  <si>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</si>
  <si>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из них: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</si>
  <si>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</si>
  <si>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</si>
  <si>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1 14 01040 04 0000 410</t>
  </si>
  <si>
    <t>Доходы от продажи квартир, находящихся в собственности городских округов</t>
  </si>
  <si>
    <t>1 14 02040 04 0000 410</t>
  </si>
  <si>
    <t>1 13 01994 04 0000 130</t>
  </si>
  <si>
    <t>Прочие доходы от оказания платных услуг (работ) получателями средств  бюджетов городских округов</t>
  </si>
  <si>
    <t>ДОХОДЫ ОТ ОКАЗАНИЯ ПЛАТНЫХ УСЛУГ (РАБОТ) И КОМПЕНСАЦИИ ЗАТРАТ ГОСУДАРСТВА</t>
  </si>
  <si>
    <t>1 11 05012 04 0000 120</t>
  </si>
  <si>
    <t>ДОХОДЫ ОТ ПРОДАЖИ МАТЕРИАЛЬНЫХ И НЕМАТЕРИАЛЬНЫХ АКТИВОВ</t>
  </si>
  <si>
    <t>Кассовый план 1 полугодия 2012 года</t>
  </si>
  <si>
    <t>Уточненный кассовый план 1 полугодия 2012 года</t>
  </si>
  <si>
    <t>к  кассовому плану 
1 полугодия  2012 года</t>
  </si>
  <si>
    <t>к уточненному кассовому плану 
1 полугодия  2012 года</t>
  </si>
  <si>
    <t>Анализ исполнения доходной части бюджета муниципального образования "Город Саратов" на 01.07.2012 года</t>
  </si>
  <si>
    <t>1 17 05040 04 0000 180</t>
  </si>
  <si>
    <t>Прочие неналоговые доходы бюджетов городских округов</t>
  </si>
  <si>
    <t>2 02 02051 04 0000 151</t>
  </si>
  <si>
    <t>Субсидия на реализацию федеральных целевых программ</t>
  </si>
  <si>
    <t>2 02 02088 04 0001 151</t>
  </si>
  <si>
    <t>Субсидия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</si>
  <si>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2 02 02088 04 0002 151</t>
  </si>
  <si>
    <t>Субсидия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</si>
  <si>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2 02 02089 04 0001 151</t>
  </si>
  <si>
    <t>Субсидия на обеспечение мероприятий по капитальному ремонту многоквартирных домов за счёт средств областного бюджета</t>
  </si>
  <si>
    <t>2 02 02089 04 0002 151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</si>
  <si>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</si>
  <si>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2 02 02999 04 0029 151</t>
  </si>
  <si>
    <t>Субсидия на обеспечение жильем молодых семей за счет средств областного бюджета</t>
  </si>
  <si>
    <t>2 02 02999 04 0036 151</t>
  </si>
  <si>
    <t>Субсидия на организацию в границах городского округа водоснабжения населения и водоотведения</t>
  </si>
  <si>
    <t>2 02 02999 04 0037 151</t>
  </si>
  <si>
    <t>Субсидия на капитальный ремонт и ремонт дворовых территорий многоквартирных домов, проездов к дворовым территориям многоквартирных домов населенных пунктов за счет средств областного дорожного фонда</t>
  </si>
  <si>
    <t>2 02 02999 04 0038 151</t>
  </si>
  <si>
    <t>Субсидия на капитальный ремонт и ремонт автомобильных дорог общего пользования населенных пунктов за счет средств областного дорожного фонда</t>
  </si>
  <si>
    <t>2 02 02999 04 0042 151</t>
  </si>
  <si>
    <t>Cубсидия на софинансирование мероприятий по технической инвентаризации объектов водоснабжения и водоотведения и формированию земельных участков под указанными объектами</t>
  </si>
  <si>
    <t>2 02 02999 04 0044 151</t>
  </si>
  <si>
    <t>2 02 03007 04 0000 151</t>
  </si>
  <si>
    <t>Субвенция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</si>
  <si>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Субвенция на ежемесячное денежное вознаграждение за классное руководство</t>
  </si>
  <si>
    <t>Субвенция на осуществление органами местного самоуправления отдельных государственных полномочий по санкционированию финансовыми органами муниципальных образований  области кассовых выплат получателям средств областного бюджета, областным государственным автономным и бюджетным учреждениям, расположенным на территориях муниципальных образований области</t>
  </si>
  <si>
    <t>Субвенция на осуществление органами местного самоуправления государственных полномочий по организации предоставления компенсации части родительской платы и расходы по оплате услуг почтовой связи и банковских услуг, оказываемых банками, по выплате за содержание ребенка в образовательных организациях, реализующих основную общеобразовательную программу дошкольного образования</t>
  </si>
  <si>
    <t>Субвенция на осуществление органами местного самоуправления государственных полномочий по организации денежных выплат медицинскому персоналу фельдшерско-акушерских пунктов, врачам, фельдшерам и медицинским сестрам скорой медицинской помощи</t>
  </si>
  <si>
    <t>Субвенция на осуществление органами местного самоуправления государственных полномочий по предоставлению компенсации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</si>
  <si>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2 02 03024 04 0027 151</t>
  </si>
  <si>
    <t>Субвенция на осуществление органами местного самоуправления государственных полномочий по предоставлению питания отдельным категориям обучающихся в муниципальных образовательных учреждениях, реализующих образовательные программы начального общего, основного общего и среднего (полного) общего образования</t>
  </si>
  <si>
    <t>2 02 03024 04 0028 151</t>
  </si>
  <si>
    <t>Субвенция на осуществление органами местного самоуправления государственных полномочий по частичному финансированию расходов на содержание детей дошкольного возраста в муниципальных образовательных учреждениях, реализующих основную общеобразовательную программу дошкольного образования</t>
  </si>
  <si>
    <t>2 02 03024 04 0029 151</t>
  </si>
  <si>
    <t>Субвенция на 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учреждениях, реализующих образовательные программы начального общего, основного общего и среднего (полного) общего образования, и частичное содержание детей дошкольного возраста в образовательных учреждениях, реализующих основную общеобразовательную программу дошкольного образования</t>
  </si>
  <si>
    <t>2 02 03024 04 0030 151</t>
  </si>
  <si>
    <t>Субвенция на осуществление органами местного самоуправления государственных полномочий по организации оказания медицинской помощи в соответствии с территориальной программой государственных гарантий оказания гражданам Российской Федерации бесплатной медицинской помощи на территории Саратовской области</t>
  </si>
  <si>
    <t>2 02 03024 04 0031 151</t>
  </si>
  <si>
    <t>Субвенция на осуществление органами местного самоуправления государственных полномочий на осуществление деятельности по организации оказания медицинской помощи в соответствии с территориальной программой государственных гарантий оказания гражданам Российской Федерации бесплатной медицинской помощи на территории Саратовской области</t>
  </si>
  <si>
    <t>2 02 03024 04 0032 151</t>
  </si>
  <si>
    <t>Субвенция на осуществление органами местного самоуправления отдельных государственных полномочий по организации осуществления переданных полномочий по осуществлению модернизации региональной системы общего образования</t>
  </si>
  <si>
    <t>Субвенция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</si>
  <si>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2 02 03078 04 0000 151</t>
  </si>
  <si>
    <t>Субвенция на модернизацию региональных систем общего образования</t>
  </si>
  <si>
    <t>2 02 04034 04 0001 151</t>
  </si>
  <si>
    <t>Межбюджетные трансферты на реализацию региональных программ модернизации здравоохранения субъектов Российской Федерации в части укрепления материально-технической базы медицинских учреждений</t>
  </si>
  <si>
    <t>1 13 02994 04 0000 130</t>
  </si>
  <si>
    <t>Прочие доходы от компенсации затрат бюджетов городских округов</t>
  </si>
  <si>
    <t>Субсидия на софинансирование мероприятий по строительству и реконструкции муниципальных дошкольных образовательных учреждений области в рамках долгосрочной областной целевой программы «Развитие системы дошкольного образования Саратовской области» на 2012 - 2015 годы</t>
  </si>
</sst>
</file>

<file path=xl/styles.xml><?xml version="1.0" encoding="utf-8"?>
<styleSheet xmlns="http://schemas.openxmlformats.org/spreadsheetml/2006/main">
  <numFmts count="2">
    <numFmt numFmtId="164" formatCode="#,##0.0_ ;[Red]\-#,##0.0\ "/>
    <numFmt numFmtId="165" formatCode="#,##0.0_р_.;[Red]\-#,##0.0_р_."/>
  </numFmts>
  <fonts count="1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NewRomanPSMT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38">
    <xf numFmtId="0" fontId="0" fillId="0" borderId="0" xfId="0"/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right" wrapText="1"/>
    </xf>
    <xf numFmtId="0" fontId="1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vertical="top" wrapText="1"/>
    </xf>
    <xf numFmtId="165" fontId="4" fillId="0" borderId="0" xfId="0" applyNumberFormat="1" applyFont="1" applyAlignment="1" applyProtection="1">
      <alignment horizontal="left" vertical="center"/>
      <protection hidden="1"/>
    </xf>
    <xf numFmtId="0" fontId="5" fillId="0" borderId="0" xfId="0" applyFont="1" applyFill="1" applyBorder="1"/>
    <xf numFmtId="165" fontId="4" fillId="0" borderId="0" xfId="0" applyNumberFormat="1" applyFont="1" applyAlignment="1" applyProtection="1">
      <alignment horizontal="right" vertical="center"/>
      <protection hidden="1"/>
    </xf>
    <xf numFmtId="164" fontId="2" fillId="2" borderId="1" xfId="0" applyNumberFormat="1" applyFont="1" applyFill="1" applyBorder="1" applyAlignment="1">
      <alignment horizontal="right" wrapText="1"/>
    </xf>
    <xf numFmtId="164" fontId="2" fillId="0" borderId="1" xfId="0" applyNumberFormat="1" applyFont="1" applyFill="1" applyBorder="1" applyAlignment="1">
      <alignment horizontal="right" wrapText="1"/>
    </xf>
    <xf numFmtId="0" fontId="1" fillId="0" borderId="3" xfId="0" applyFont="1" applyFill="1" applyBorder="1"/>
    <xf numFmtId="0" fontId="2" fillId="0" borderId="3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0" xfId="0" applyFont="1" applyFill="1" applyBorder="1"/>
    <xf numFmtId="0" fontId="6" fillId="2" borderId="1" xfId="0" applyFont="1" applyFill="1" applyBorder="1"/>
    <xf numFmtId="164" fontId="2" fillId="2" borderId="1" xfId="0" applyNumberFormat="1" applyFont="1" applyFill="1" applyBorder="1" applyAlignment="1">
      <alignment horizontal="right" vertical="top" wrapText="1"/>
    </xf>
    <xf numFmtId="164" fontId="2" fillId="2" borderId="1" xfId="0" applyNumberFormat="1" applyFont="1" applyFill="1" applyBorder="1" applyAlignment="1">
      <alignment wrapText="1"/>
    </xf>
    <xf numFmtId="0" fontId="6" fillId="0" borderId="1" xfId="0" applyFont="1" applyBorder="1" applyAlignment="1">
      <alignment vertical="top" wrapText="1"/>
    </xf>
    <xf numFmtId="164" fontId="10" fillId="2" borderId="4" xfId="0" applyNumberFormat="1" applyFont="1" applyFill="1" applyBorder="1" applyAlignment="1">
      <alignment horizontal="right" wrapText="1"/>
    </xf>
    <xf numFmtId="164" fontId="10" fillId="2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Continuous" vertical="center" wrapText="1"/>
    </xf>
    <xf numFmtId="0" fontId="1" fillId="0" borderId="1" xfId="0" applyFont="1" applyFill="1" applyBorder="1" applyAlignment="1">
      <alignment horizontal="centerContinuous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right" wrapText="1"/>
    </xf>
    <xf numFmtId="0" fontId="6" fillId="0" borderId="1" xfId="0" applyFont="1" applyBorder="1" applyAlignment="1">
      <alignment vertical="top"/>
    </xf>
    <xf numFmtId="164" fontId="2" fillId="0" borderId="4" xfId="0" applyNumberFormat="1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ackage" Target="../embeddings/_________Microsoft_Office_Word1.docx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  <legacyDrawing r:id="rId2"/>
  <oleObjects>
    <oleObject progId="Word.Document.12" shapeId="1025" r:id="rId3"/>
  </oleObject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87"/>
  <sheetViews>
    <sheetView tabSelected="1" topLeftCell="A77" zoomScale="86" zoomScaleNormal="86" zoomScaleSheetLayoutView="70" workbookViewId="0">
      <selection activeCell="G46" sqref="G46"/>
    </sheetView>
  </sheetViews>
  <sheetFormatPr defaultRowHeight="15"/>
  <cols>
    <col min="1" max="1" width="31" style="4" customWidth="1"/>
    <col min="2" max="2" width="52" style="4" customWidth="1"/>
    <col min="3" max="5" width="16.7109375" style="4" customWidth="1"/>
    <col min="6" max="6" width="15.7109375" style="4" customWidth="1"/>
    <col min="7" max="7" width="16.140625" style="4" customWidth="1"/>
    <col min="8" max="16384" width="9.140625" style="4"/>
  </cols>
  <sheetData>
    <row r="1" spans="1:7" ht="69" customHeight="1">
      <c r="A1" s="34" t="s">
        <v>116</v>
      </c>
      <c r="B1" s="34"/>
      <c r="C1" s="34"/>
      <c r="D1" s="34"/>
      <c r="E1" s="34"/>
      <c r="F1" s="34"/>
      <c r="G1" s="34"/>
    </row>
    <row r="2" spans="1:7" ht="24.75" customHeight="1">
      <c r="A2" s="12"/>
      <c r="B2" s="12"/>
      <c r="C2" s="12"/>
      <c r="D2" s="12"/>
      <c r="E2" s="12"/>
      <c r="F2" s="12"/>
      <c r="G2" s="13" t="s">
        <v>59</v>
      </c>
    </row>
    <row r="3" spans="1:7" ht="18.75" customHeight="1">
      <c r="A3" s="35" t="s">
        <v>57</v>
      </c>
      <c r="B3" s="35" t="s">
        <v>58</v>
      </c>
      <c r="C3" s="36" t="s">
        <v>112</v>
      </c>
      <c r="D3" s="36" t="s">
        <v>113</v>
      </c>
      <c r="E3" s="35" t="s">
        <v>72</v>
      </c>
      <c r="F3" s="28" t="s">
        <v>60</v>
      </c>
      <c r="G3" s="29"/>
    </row>
    <row r="4" spans="1:7" ht="118.5" customHeight="1">
      <c r="A4" s="35"/>
      <c r="B4" s="35"/>
      <c r="C4" s="37"/>
      <c r="D4" s="37"/>
      <c r="E4" s="35"/>
      <c r="F4" s="30" t="s">
        <v>114</v>
      </c>
      <c r="G4" s="30" t="s">
        <v>115</v>
      </c>
    </row>
    <row r="5" spans="1:7" ht="19.5" customHeight="1">
      <c r="A5" s="1">
        <v>1</v>
      </c>
      <c r="B5" s="1">
        <v>2</v>
      </c>
      <c r="C5" s="1">
        <v>3</v>
      </c>
      <c r="D5" s="1">
        <v>4</v>
      </c>
      <c r="E5" s="1">
        <v>5</v>
      </c>
      <c r="F5" s="2">
        <v>6</v>
      </c>
      <c r="G5" s="2">
        <v>7</v>
      </c>
    </row>
    <row r="6" spans="1:7" s="21" customFormat="1" ht="39" customHeight="1">
      <c r="A6" s="19" t="s">
        <v>0</v>
      </c>
      <c r="B6" s="20" t="s">
        <v>1</v>
      </c>
      <c r="C6" s="10">
        <f>C7+C9+C12+C16+C17+C18+C27+C29+C32+C37+C38</f>
        <v>3333839.1999999997</v>
      </c>
      <c r="D6" s="10">
        <f>D7+D9+D12+D16+D17+D18+D27+D29+D32+D37+D38</f>
        <v>3582281.8999999994</v>
      </c>
      <c r="E6" s="10">
        <f>E7+E9+E12+E16+E17+E18+E27+E29+E32+E37+E38</f>
        <v>3589250.3</v>
      </c>
      <c r="F6" s="10">
        <f t="shared" ref="F6:F37" si="0">E6/C6*100</f>
        <v>107.66117034078908</v>
      </c>
      <c r="G6" s="10">
        <f t="shared" ref="G6:G39" si="1">E6/D6*100</f>
        <v>100.19452405462563</v>
      </c>
    </row>
    <row r="7" spans="1:7" s="21" customFormat="1" ht="18.75" customHeight="1">
      <c r="A7" s="19" t="s">
        <v>2</v>
      </c>
      <c r="B7" s="20" t="s">
        <v>3</v>
      </c>
      <c r="C7" s="10">
        <f>C8</f>
        <v>1861787.9</v>
      </c>
      <c r="D7" s="10">
        <f>D8</f>
        <v>1903587.9</v>
      </c>
      <c r="E7" s="10">
        <f>E8</f>
        <v>1904175.9</v>
      </c>
      <c r="F7" s="10">
        <f t="shared" si="0"/>
        <v>102.27673624906468</v>
      </c>
      <c r="G7" s="10">
        <f t="shared" si="1"/>
        <v>100.03088903853612</v>
      </c>
    </row>
    <row r="8" spans="1:7" s="21" customFormat="1" ht="19.5" customHeight="1">
      <c r="A8" s="19" t="s">
        <v>4</v>
      </c>
      <c r="B8" s="20" t="s">
        <v>5</v>
      </c>
      <c r="C8" s="10">
        <f>871036+990751.9</f>
        <v>1861787.9</v>
      </c>
      <c r="D8" s="10">
        <v>1903587.9</v>
      </c>
      <c r="E8" s="10">
        <v>1904175.9</v>
      </c>
      <c r="F8" s="10">
        <f t="shared" si="0"/>
        <v>102.27673624906468</v>
      </c>
      <c r="G8" s="10">
        <f t="shared" si="1"/>
        <v>100.03088903853612</v>
      </c>
    </row>
    <row r="9" spans="1:7" s="21" customFormat="1" ht="22.5" customHeight="1">
      <c r="A9" s="19" t="s">
        <v>6</v>
      </c>
      <c r="B9" s="20" t="s">
        <v>7</v>
      </c>
      <c r="C9" s="10">
        <f>C10+C11</f>
        <v>320976</v>
      </c>
      <c r="D9" s="10">
        <f>D10+D11</f>
        <v>329968</v>
      </c>
      <c r="E9" s="10">
        <f>E10+E11</f>
        <v>331802.10000000003</v>
      </c>
      <c r="F9" s="10">
        <f t="shared" si="0"/>
        <v>103.37286899955139</v>
      </c>
      <c r="G9" s="10">
        <f t="shared" si="1"/>
        <v>100.55584177859673</v>
      </c>
    </row>
    <row r="10" spans="1:7" s="21" customFormat="1" ht="42" customHeight="1">
      <c r="A10" s="19" t="s">
        <v>8</v>
      </c>
      <c r="B10" s="20" t="s">
        <v>9</v>
      </c>
      <c r="C10" s="10">
        <f>152500+165574</f>
        <v>318074</v>
      </c>
      <c r="D10" s="10">
        <v>328074</v>
      </c>
      <c r="E10" s="10">
        <v>329908.2</v>
      </c>
      <c r="F10" s="10">
        <f t="shared" si="0"/>
        <v>103.72058074536115</v>
      </c>
      <c r="G10" s="10">
        <f t="shared" si="1"/>
        <v>100.55908118290387</v>
      </c>
    </row>
    <row r="11" spans="1:7" s="21" customFormat="1" ht="22.5" customHeight="1">
      <c r="A11" s="19" t="s">
        <v>10</v>
      </c>
      <c r="B11" s="20" t="s">
        <v>11</v>
      </c>
      <c r="C11" s="10">
        <f>1560+1342</f>
        <v>2902</v>
      </c>
      <c r="D11" s="10">
        <v>1894</v>
      </c>
      <c r="E11" s="10">
        <v>1893.9</v>
      </c>
      <c r="F11" s="10">
        <f t="shared" si="0"/>
        <v>65.261888352860097</v>
      </c>
      <c r="G11" s="10">
        <f t="shared" si="1"/>
        <v>99.994720168954601</v>
      </c>
    </row>
    <row r="12" spans="1:7" s="21" customFormat="1" ht="22.5" customHeight="1">
      <c r="A12" s="19" t="s">
        <v>12</v>
      </c>
      <c r="B12" s="20" t="s">
        <v>13</v>
      </c>
      <c r="C12" s="10">
        <f>C13+C15+C14</f>
        <v>637616</v>
      </c>
      <c r="D12" s="10">
        <f>D13+D15+D14</f>
        <v>763716</v>
      </c>
      <c r="E12" s="10">
        <f>E13+E15+E14</f>
        <v>763941.60000000009</v>
      </c>
      <c r="F12" s="10">
        <f t="shared" si="0"/>
        <v>119.81217535319064</v>
      </c>
      <c r="G12" s="10">
        <f t="shared" si="1"/>
        <v>100.02953977656617</v>
      </c>
    </row>
    <row r="13" spans="1:7" s="21" customFormat="1" ht="81" customHeight="1">
      <c r="A13" s="19" t="s">
        <v>14</v>
      </c>
      <c r="B13" s="20" t="s">
        <v>15</v>
      </c>
      <c r="C13" s="10">
        <f>7500+7500</f>
        <v>15000</v>
      </c>
      <c r="D13" s="10">
        <v>39300</v>
      </c>
      <c r="E13" s="10">
        <v>39316.800000000003</v>
      </c>
      <c r="F13" s="10">
        <f t="shared" si="0"/>
        <v>262.11200000000002</v>
      </c>
      <c r="G13" s="10">
        <f t="shared" si="1"/>
        <v>100.04274809160304</v>
      </c>
    </row>
    <row r="14" spans="1:7" s="21" customFormat="1" ht="20.25" customHeight="1">
      <c r="A14" s="22" t="s">
        <v>70</v>
      </c>
      <c r="B14" s="20" t="s">
        <v>71</v>
      </c>
      <c r="C14" s="10">
        <f>55000+55000</f>
        <v>110000</v>
      </c>
      <c r="D14" s="10">
        <v>147000</v>
      </c>
      <c r="E14" s="10">
        <v>147116</v>
      </c>
      <c r="F14" s="10">
        <f t="shared" si="0"/>
        <v>133.74181818181819</v>
      </c>
      <c r="G14" s="10">
        <f t="shared" si="1"/>
        <v>100.07891156462586</v>
      </c>
    </row>
    <row r="15" spans="1:7" s="21" customFormat="1" ht="20.25" customHeight="1">
      <c r="A15" s="19" t="s">
        <v>16</v>
      </c>
      <c r="B15" s="20" t="s">
        <v>17</v>
      </c>
      <c r="C15" s="10">
        <f>256308+256308</f>
        <v>512616</v>
      </c>
      <c r="D15" s="10">
        <v>577416</v>
      </c>
      <c r="E15" s="10">
        <v>577508.80000000005</v>
      </c>
      <c r="F15" s="10">
        <f t="shared" si="0"/>
        <v>112.65914446681337</v>
      </c>
      <c r="G15" s="10">
        <f t="shared" si="1"/>
        <v>100.01607160175681</v>
      </c>
    </row>
    <row r="16" spans="1:7" s="21" customFormat="1" ht="20.25" customHeight="1">
      <c r="A16" s="19" t="s">
        <v>18</v>
      </c>
      <c r="B16" s="20" t="s">
        <v>19</v>
      </c>
      <c r="C16" s="23">
        <f>20115+23775</f>
        <v>43890</v>
      </c>
      <c r="D16" s="23">
        <v>41780</v>
      </c>
      <c r="E16" s="23">
        <v>41765.300000000003</v>
      </c>
      <c r="F16" s="10">
        <f t="shared" si="0"/>
        <v>95.159033948507641</v>
      </c>
      <c r="G16" s="10">
        <f t="shared" si="1"/>
        <v>99.96481570129248</v>
      </c>
    </row>
    <row r="17" spans="1:7" s="21" customFormat="1" ht="60" customHeight="1">
      <c r="A17" s="19" t="s">
        <v>20</v>
      </c>
      <c r="B17" s="20" t="s">
        <v>21</v>
      </c>
      <c r="C17" s="10">
        <v>0</v>
      </c>
      <c r="D17" s="10">
        <v>0</v>
      </c>
      <c r="E17" s="10">
        <v>-7386.3</v>
      </c>
      <c r="F17" s="10"/>
      <c r="G17" s="10"/>
    </row>
    <row r="18" spans="1:7" s="21" customFormat="1" ht="79.5" customHeight="1">
      <c r="A18" s="19" t="s">
        <v>22</v>
      </c>
      <c r="B18" s="20" t="s">
        <v>23</v>
      </c>
      <c r="C18" s="10">
        <f>C20+C24+C25+C19</f>
        <v>278304</v>
      </c>
      <c r="D18" s="10">
        <f>D20+D24+D25+D19</f>
        <v>324116.3</v>
      </c>
      <c r="E18" s="10">
        <f>E20+E24+E25+E19</f>
        <v>327815.5</v>
      </c>
      <c r="F18" s="10">
        <f t="shared" si="0"/>
        <v>117.79043779464182</v>
      </c>
      <c r="G18" s="10">
        <f t="shared" si="1"/>
        <v>101.14131871800338</v>
      </c>
    </row>
    <row r="19" spans="1:7" s="21" customFormat="1" ht="96" hidden="1" customHeight="1">
      <c r="A19" s="19" t="s">
        <v>66</v>
      </c>
      <c r="B19" s="20" t="s">
        <v>65</v>
      </c>
      <c r="C19" s="10"/>
      <c r="D19" s="10"/>
      <c r="E19" s="10"/>
      <c r="F19" s="10"/>
      <c r="G19" s="10" t="e">
        <f t="shared" si="1"/>
        <v>#DIV/0!</v>
      </c>
    </row>
    <row r="20" spans="1:7" s="21" customFormat="1" ht="175.5" customHeight="1">
      <c r="A20" s="19" t="s">
        <v>63</v>
      </c>
      <c r="B20" s="20" t="s">
        <v>98</v>
      </c>
      <c r="C20" s="10">
        <f>C21+C22+C23</f>
        <v>264794</v>
      </c>
      <c r="D20" s="10">
        <f>D21+D22+D23</f>
        <v>301892.09999999998</v>
      </c>
      <c r="E20" s="10">
        <f>E21+E22+E23</f>
        <v>304520</v>
      </c>
      <c r="F20" s="10">
        <f t="shared" si="0"/>
        <v>115.00260579922505</v>
      </c>
      <c r="G20" s="10">
        <f t="shared" si="1"/>
        <v>100.8704765709338</v>
      </c>
    </row>
    <row r="21" spans="1:7" s="21" customFormat="1" ht="138.75" customHeight="1">
      <c r="A21" s="19" t="s">
        <v>110</v>
      </c>
      <c r="B21" s="20" t="s">
        <v>24</v>
      </c>
      <c r="C21" s="10">
        <f>91100+110444</f>
        <v>201544</v>
      </c>
      <c r="D21" s="10">
        <v>241742.1</v>
      </c>
      <c r="E21" s="10">
        <v>244048</v>
      </c>
      <c r="F21" s="10">
        <f t="shared" si="0"/>
        <v>121.08919144206725</v>
      </c>
      <c r="G21" s="10">
        <f t="shared" si="1"/>
        <v>100.95386777892639</v>
      </c>
    </row>
    <row r="22" spans="1:7" s="21" customFormat="1" ht="136.5" customHeight="1">
      <c r="A22" s="19" t="s">
        <v>25</v>
      </c>
      <c r="B22" s="20" t="s">
        <v>99</v>
      </c>
      <c r="C22" s="10">
        <v>3250</v>
      </c>
      <c r="D22" s="10">
        <v>3250</v>
      </c>
      <c r="E22" s="10">
        <v>3263.6</v>
      </c>
      <c r="F22" s="10">
        <f t="shared" si="0"/>
        <v>100.41846153846154</v>
      </c>
      <c r="G22" s="10">
        <f t="shared" si="1"/>
        <v>100.41846153846154</v>
      </c>
    </row>
    <row r="23" spans="1:7" s="21" customFormat="1" ht="117.75" customHeight="1">
      <c r="A23" s="19" t="s">
        <v>26</v>
      </c>
      <c r="B23" s="20" t="s">
        <v>100</v>
      </c>
      <c r="C23" s="10">
        <f>60000</f>
        <v>60000</v>
      </c>
      <c r="D23" s="10">
        <v>56900</v>
      </c>
      <c r="E23" s="10">
        <v>57208.4</v>
      </c>
      <c r="F23" s="10">
        <f t="shared" si="0"/>
        <v>95.347333333333339</v>
      </c>
      <c r="G23" s="10">
        <f t="shared" si="1"/>
        <v>100.5420035149385</v>
      </c>
    </row>
    <row r="24" spans="1:7" s="21" customFormat="1" ht="93.75">
      <c r="A24" s="19" t="s">
        <v>27</v>
      </c>
      <c r="B24" s="20" t="s">
        <v>28</v>
      </c>
      <c r="C24" s="10">
        <f>9000</f>
        <v>9000</v>
      </c>
      <c r="D24" s="10">
        <v>17824.2</v>
      </c>
      <c r="E24" s="10">
        <v>17824.2</v>
      </c>
      <c r="F24" s="10">
        <f t="shared" si="0"/>
        <v>198.04666666666668</v>
      </c>
      <c r="G24" s="10">
        <f t="shared" si="1"/>
        <v>100</v>
      </c>
    </row>
    <row r="25" spans="1:7" s="21" customFormat="1" ht="137.25" customHeight="1">
      <c r="A25" s="19" t="s">
        <v>29</v>
      </c>
      <c r="B25" s="16" t="s">
        <v>101</v>
      </c>
      <c r="C25" s="10">
        <f>C26</f>
        <v>4510</v>
      </c>
      <c r="D25" s="10">
        <f>D26</f>
        <v>4400</v>
      </c>
      <c r="E25" s="10">
        <f>E26</f>
        <v>5471.3</v>
      </c>
      <c r="F25" s="10">
        <f t="shared" si="0"/>
        <v>121.31485587583148</v>
      </c>
      <c r="G25" s="10">
        <f t="shared" si="1"/>
        <v>124.34772727272727</v>
      </c>
    </row>
    <row r="26" spans="1:7" s="21" customFormat="1" ht="81" customHeight="1">
      <c r="A26" s="19" t="s">
        <v>30</v>
      </c>
      <c r="B26" s="20" t="s">
        <v>61</v>
      </c>
      <c r="C26" s="10">
        <f>2255*2</f>
        <v>4510</v>
      </c>
      <c r="D26" s="10">
        <v>4400</v>
      </c>
      <c r="E26" s="10">
        <v>5471.3</v>
      </c>
      <c r="F26" s="10">
        <f t="shared" si="0"/>
        <v>121.31485587583148</v>
      </c>
      <c r="G26" s="10">
        <f t="shared" si="1"/>
        <v>124.34772727272727</v>
      </c>
    </row>
    <row r="27" spans="1:7" s="21" customFormat="1" ht="44.25" customHeight="1">
      <c r="A27" s="19" t="s">
        <v>31</v>
      </c>
      <c r="B27" s="20" t="s">
        <v>32</v>
      </c>
      <c r="C27" s="10">
        <f t="shared" ref="C27" si="2">C28</f>
        <v>24070</v>
      </c>
      <c r="D27" s="10">
        <f>D28</f>
        <v>12490</v>
      </c>
      <c r="E27" s="10">
        <f>E28</f>
        <v>12493.3</v>
      </c>
      <c r="F27" s="10">
        <f t="shared" si="0"/>
        <v>51.904029912754467</v>
      </c>
      <c r="G27" s="10">
        <f t="shared" si="1"/>
        <v>100.02642113690952</v>
      </c>
    </row>
    <row r="28" spans="1:7" s="21" customFormat="1" ht="42.75" customHeight="1">
      <c r="A28" s="19" t="s">
        <v>33</v>
      </c>
      <c r="B28" s="20" t="s">
        <v>34</v>
      </c>
      <c r="C28" s="10">
        <f>11650+12420</f>
        <v>24070</v>
      </c>
      <c r="D28" s="10">
        <v>12490</v>
      </c>
      <c r="E28" s="10">
        <v>12493.3</v>
      </c>
      <c r="F28" s="10">
        <f t="shared" si="0"/>
        <v>51.904029912754467</v>
      </c>
      <c r="G28" s="10">
        <f t="shared" si="1"/>
        <v>100.02642113690952</v>
      </c>
    </row>
    <row r="29" spans="1:7" s="21" customFormat="1" ht="59.25" customHeight="1">
      <c r="A29" s="16" t="s">
        <v>35</v>
      </c>
      <c r="B29" s="25" t="s">
        <v>109</v>
      </c>
      <c r="C29" s="10">
        <f>C30+C31</f>
        <v>65435.3</v>
      </c>
      <c r="D29" s="10">
        <f>D30+D31</f>
        <v>75473.3</v>
      </c>
      <c r="E29" s="10">
        <f>E30+172.4+E31</f>
        <v>74954.600000000006</v>
      </c>
      <c r="F29" s="10">
        <f t="shared" si="0"/>
        <v>114.54765241391117</v>
      </c>
      <c r="G29" s="10">
        <f t="shared" si="1"/>
        <v>99.312737087155341</v>
      </c>
    </row>
    <row r="30" spans="1:7" s="21" customFormat="1" ht="60.75" customHeight="1">
      <c r="A30" s="16" t="s">
        <v>107</v>
      </c>
      <c r="B30" s="25" t="s">
        <v>108</v>
      </c>
      <c r="C30" s="10">
        <f>33160.8+32274.4+0.1</f>
        <v>65435.3</v>
      </c>
      <c r="D30" s="10">
        <v>51304.800000000003</v>
      </c>
      <c r="E30" s="10">
        <v>47937.7</v>
      </c>
      <c r="F30" s="10">
        <f t="shared" si="0"/>
        <v>73.259693162559032</v>
      </c>
      <c r="G30" s="10">
        <f t="shared" si="1"/>
        <v>93.437066317381607</v>
      </c>
    </row>
    <row r="31" spans="1:7" s="21" customFormat="1" ht="45.75" customHeight="1">
      <c r="A31" s="16" t="s">
        <v>164</v>
      </c>
      <c r="B31" s="25" t="s">
        <v>165</v>
      </c>
      <c r="C31" s="10">
        <v>0</v>
      </c>
      <c r="D31" s="10">
        <v>24168.5</v>
      </c>
      <c r="E31" s="10">
        <v>26844.5</v>
      </c>
      <c r="F31" s="10"/>
      <c r="G31" s="10">
        <f t="shared" si="1"/>
        <v>111.07226348345986</v>
      </c>
    </row>
    <row r="32" spans="1:7" s="21" customFormat="1" ht="60" customHeight="1">
      <c r="A32" s="19" t="s">
        <v>36</v>
      </c>
      <c r="B32" s="20" t="s">
        <v>111</v>
      </c>
      <c r="C32" s="24">
        <f>C34+C35+C36</f>
        <v>66210</v>
      </c>
      <c r="D32" s="24">
        <f>D34+D35+D36</f>
        <v>81269</v>
      </c>
      <c r="E32" s="24">
        <f>E34+E35+E36+E33</f>
        <v>84284.4</v>
      </c>
      <c r="F32" s="10">
        <f t="shared" si="0"/>
        <v>127.29859537834163</v>
      </c>
      <c r="G32" s="10">
        <f t="shared" si="1"/>
        <v>103.7103938771241</v>
      </c>
    </row>
    <row r="33" spans="1:7" s="21" customFormat="1" ht="43.5" customHeight="1">
      <c r="A33" s="16" t="s">
        <v>104</v>
      </c>
      <c r="B33" s="25" t="s">
        <v>105</v>
      </c>
      <c r="C33" s="24"/>
      <c r="D33" s="24"/>
      <c r="E33" s="24">
        <v>512</v>
      </c>
      <c r="F33" s="10"/>
      <c r="G33" s="10"/>
    </row>
    <row r="34" spans="1:7" s="21" customFormat="1" ht="156.75" customHeight="1">
      <c r="A34" s="16" t="s">
        <v>106</v>
      </c>
      <c r="B34" s="25" t="s">
        <v>102</v>
      </c>
      <c r="C34" s="10">
        <f>36000</f>
        <v>36000</v>
      </c>
      <c r="D34" s="10">
        <v>51260</v>
      </c>
      <c r="E34" s="10">
        <v>51640.1</v>
      </c>
      <c r="F34" s="10">
        <f t="shared" si="0"/>
        <v>143.44472222222223</v>
      </c>
      <c r="G34" s="10">
        <f t="shared" si="1"/>
        <v>100.74151385095591</v>
      </c>
    </row>
    <row r="35" spans="1:7" s="21" customFormat="1" ht="79.5" customHeight="1">
      <c r="A35" s="19" t="s">
        <v>37</v>
      </c>
      <c r="B35" s="20" t="s">
        <v>38</v>
      </c>
      <c r="C35" s="10">
        <v>30000</v>
      </c>
      <c r="D35" s="10">
        <v>30000</v>
      </c>
      <c r="E35" s="10">
        <v>32123.1</v>
      </c>
      <c r="F35" s="10">
        <f t="shared" si="0"/>
        <v>107.077</v>
      </c>
      <c r="G35" s="10">
        <f t="shared" si="1"/>
        <v>107.077</v>
      </c>
    </row>
    <row r="36" spans="1:7" s="21" customFormat="1" ht="93.75" customHeight="1">
      <c r="A36" s="19" t="s">
        <v>67</v>
      </c>
      <c r="B36" s="25" t="s">
        <v>103</v>
      </c>
      <c r="C36" s="10">
        <v>210</v>
      </c>
      <c r="D36" s="10">
        <v>9</v>
      </c>
      <c r="E36" s="10">
        <v>9.1999999999999993</v>
      </c>
      <c r="F36" s="10">
        <f t="shared" si="0"/>
        <v>4.3809523809523805</v>
      </c>
      <c r="G36" s="10">
        <f t="shared" si="1"/>
        <v>102.22222222222221</v>
      </c>
    </row>
    <row r="37" spans="1:7" s="21" customFormat="1" ht="40.5" customHeight="1">
      <c r="A37" s="19" t="s">
        <v>39</v>
      </c>
      <c r="B37" s="20" t="s">
        <v>40</v>
      </c>
      <c r="C37" s="10">
        <f>15750+19800</f>
        <v>35550</v>
      </c>
      <c r="D37" s="10">
        <v>46397</v>
      </c>
      <c r="E37" s="10">
        <v>50142.9</v>
      </c>
      <c r="F37" s="10">
        <f t="shared" si="0"/>
        <v>141.04894514767935</v>
      </c>
      <c r="G37" s="10">
        <f t="shared" si="1"/>
        <v>108.07358234368603</v>
      </c>
    </row>
    <row r="38" spans="1:7" s="21" customFormat="1" ht="21.75" customHeight="1">
      <c r="A38" s="19" t="s">
        <v>41</v>
      </c>
      <c r="B38" s="20" t="s">
        <v>42</v>
      </c>
      <c r="C38" s="10">
        <f>C39</f>
        <v>0</v>
      </c>
      <c r="D38" s="11">
        <f t="shared" ref="D38" si="3">D39</f>
        <v>3484.4</v>
      </c>
      <c r="E38" s="11">
        <f>E39+1753.7</f>
        <v>5261</v>
      </c>
      <c r="F38" s="10"/>
      <c r="G38" s="10">
        <f t="shared" si="1"/>
        <v>150.9872574905292</v>
      </c>
    </row>
    <row r="39" spans="1:7" s="21" customFormat="1" ht="21.75" customHeight="1">
      <c r="A39" s="32" t="s">
        <v>117</v>
      </c>
      <c r="B39" s="25" t="s">
        <v>118</v>
      </c>
      <c r="C39" s="31"/>
      <c r="D39" s="11">
        <v>3484.4</v>
      </c>
      <c r="E39" s="11">
        <v>3507.3</v>
      </c>
      <c r="F39" s="10"/>
      <c r="G39" s="10">
        <f t="shared" si="1"/>
        <v>100.65721501549764</v>
      </c>
    </row>
    <row r="40" spans="1:7" ht="25.5" customHeight="1">
      <c r="A40" s="16" t="s">
        <v>43</v>
      </c>
      <c r="B40" s="16" t="s">
        <v>83</v>
      </c>
      <c r="C40" s="33">
        <f>C41+C80</f>
        <v>1815265.4</v>
      </c>
      <c r="D40" s="33">
        <f>D41+D80</f>
        <v>2495070.1999999997</v>
      </c>
      <c r="E40" s="33">
        <f>E41+E80</f>
        <v>2378812.5</v>
      </c>
      <c r="F40" s="11">
        <f>E40/C40*100</f>
        <v>131.04488743078562</v>
      </c>
      <c r="G40" s="11">
        <f>E40/D40*100</f>
        <v>95.340503846344689</v>
      </c>
    </row>
    <row r="41" spans="1:7" ht="60" customHeight="1">
      <c r="A41" s="16" t="s">
        <v>84</v>
      </c>
      <c r="B41" s="16" t="s">
        <v>85</v>
      </c>
      <c r="C41" s="31">
        <f>SUM(C42:C79)</f>
        <v>1815265.4</v>
      </c>
      <c r="D41" s="31">
        <f>SUM(D42:D79)</f>
        <v>2530835.7999999998</v>
      </c>
      <c r="E41" s="31">
        <f>SUM(E42:E79)</f>
        <v>2414578.1</v>
      </c>
      <c r="F41" s="11">
        <f t="shared" ref="F41:F78" si="4">E41/C41*100</f>
        <v>133.01515580035846</v>
      </c>
      <c r="G41" s="11">
        <f t="shared" ref="G41:G80" si="5">E41/D41*100</f>
        <v>95.406351530194115</v>
      </c>
    </row>
    <row r="42" spans="1:7" s="21" customFormat="1" ht="39.75" customHeight="1">
      <c r="A42" s="19" t="s">
        <v>44</v>
      </c>
      <c r="B42" s="20" t="s">
        <v>45</v>
      </c>
      <c r="C42" s="10">
        <v>13419.8</v>
      </c>
      <c r="D42" s="10">
        <v>13419.8</v>
      </c>
      <c r="E42" s="10">
        <v>13419.8</v>
      </c>
      <c r="F42" s="11">
        <f t="shared" si="4"/>
        <v>100</v>
      </c>
      <c r="G42" s="11">
        <f t="shared" si="5"/>
        <v>100</v>
      </c>
    </row>
    <row r="43" spans="1:7" s="21" customFormat="1" ht="40.5" hidden="1" customHeight="1">
      <c r="A43" s="19" t="s">
        <v>119</v>
      </c>
      <c r="B43" s="25" t="s">
        <v>120</v>
      </c>
      <c r="C43" s="10">
        <v>0</v>
      </c>
      <c r="D43" s="10">
        <v>0</v>
      </c>
      <c r="E43" s="10">
        <v>0</v>
      </c>
      <c r="F43" s="11" t="e">
        <f t="shared" si="4"/>
        <v>#DIV/0!</v>
      </c>
      <c r="G43" s="11" t="e">
        <f t="shared" si="5"/>
        <v>#DIV/0!</v>
      </c>
    </row>
    <row r="44" spans="1:7" s="21" customFormat="1" ht="117" customHeight="1">
      <c r="A44" s="19" t="s">
        <v>121</v>
      </c>
      <c r="B44" s="20" t="s">
        <v>122</v>
      </c>
      <c r="C44" s="10">
        <v>0</v>
      </c>
      <c r="D44" s="10">
        <v>168455.8</v>
      </c>
      <c r="E44" s="10">
        <v>168455.8</v>
      </c>
      <c r="F44" s="11">
        <v>0</v>
      </c>
      <c r="G44" s="11">
        <f t="shared" si="5"/>
        <v>100</v>
      </c>
    </row>
    <row r="45" spans="1:7" s="21" customFormat="1" ht="137.25" customHeight="1">
      <c r="A45" s="19" t="s">
        <v>123</v>
      </c>
      <c r="B45" s="20" t="s">
        <v>124</v>
      </c>
      <c r="C45" s="10">
        <v>0</v>
      </c>
      <c r="D45" s="10">
        <f>164373.7-55000</f>
        <v>109373.70000000001</v>
      </c>
      <c r="E45" s="10">
        <v>48886</v>
      </c>
      <c r="F45" s="11">
        <v>0</v>
      </c>
      <c r="G45" s="11">
        <f t="shared" si="5"/>
        <v>44.696302676054664</v>
      </c>
    </row>
    <row r="46" spans="1:7" s="21" customFormat="1" ht="57.75" customHeight="1">
      <c r="A46" s="19" t="s">
        <v>125</v>
      </c>
      <c r="B46" s="25" t="s">
        <v>126</v>
      </c>
      <c r="C46" s="10">
        <v>0</v>
      </c>
      <c r="D46" s="10">
        <v>47109.4</v>
      </c>
      <c r="E46" s="10">
        <v>47109.4</v>
      </c>
      <c r="F46" s="11">
        <v>0</v>
      </c>
      <c r="G46" s="11">
        <f t="shared" si="5"/>
        <v>100</v>
      </c>
    </row>
    <row r="47" spans="1:7" s="21" customFormat="1" ht="75.75" customHeight="1">
      <c r="A47" s="19" t="s">
        <v>127</v>
      </c>
      <c r="B47" s="20" t="s">
        <v>128</v>
      </c>
      <c r="C47" s="10">
        <v>0</v>
      </c>
      <c r="D47" s="10">
        <v>45967.8</v>
      </c>
      <c r="E47" s="10">
        <v>13671.2</v>
      </c>
      <c r="F47" s="11">
        <v>0</v>
      </c>
      <c r="G47" s="11">
        <f t="shared" si="5"/>
        <v>29.7408185730011</v>
      </c>
    </row>
    <row r="48" spans="1:7" s="21" customFormat="1" ht="78.75" hidden="1" customHeight="1">
      <c r="A48" s="19" t="s">
        <v>86</v>
      </c>
      <c r="B48" s="20" t="s">
        <v>87</v>
      </c>
      <c r="C48" s="10">
        <v>0</v>
      </c>
      <c r="D48" s="10">
        <v>0</v>
      </c>
      <c r="E48" s="10">
        <v>0</v>
      </c>
      <c r="F48" s="11" t="e">
        <f t="shared" si="4"/>
        <v>#DIV/0!</v>
      </c>
      <c r="G48" s="11" t="e">
        <f t="shared" si="5"/>
        <v>#DIV/0!</v>
      </c>
    </row>
    <row r="49" spans="1:7" s="21" customFormat="1" ht="43.5" hidden="1" customHeight="1">
      <c r="A49" s="19" t="s">
        <v>129</v>
      </c>
      <c r="B49" s="25" t="s">
        <v>130</v>
      </c>
      <c r="C49" s="10">
        <v>0</v>
      </c>
      <c r="D49" s="10">
        <v>0</v>
      </c>
      <c r="E49" s="10">
        <v>0</v>
      </c>
      <c r="F49" s="11" t="e">
        <f t="shared" si="4"/>
        <v>#DIV/0!</v>
      </c>
      <c r="G49" s="11" t="e">
        <f t="shared" si="5"/>
        <v>#DIV/0!</v>
      </c>
    </row>
    <row r="50" spans="1:7" s="21" customFormat="1" ht="59.25" customHeight="1">
      <c r="A50" s="19" t="s">
        <v>131</v>
      </c>
      <c r="B50" s="20" t="s">
        <v>132</v>
      </c>
      <c r="C50" s="10">
        <v>113000</v>
      </c>
      <c r="D50" s="10">
        <v>166000</v>
      </c>
      <c r="E50" s="10">
        <v>166000</v>
      </c>
      <c r="F50" s="11">
        <f t="shared" si="4"/>
        <v>146.90265486725664</v>
      </c>
      <c r="G50" s="11">
        <f t="shared" si="5"/>
        <v>100</v>
      </c>
    </row>
    <row r="51" spans="1:7" s="21" customFormat="1" ht="120" hidden="1" customHeight="1">
      <c r="A51" s="19" t="s">
        <v>133</v>
      </c>
      <c r="B51" s="20" t="s">
        <v>134</v>
      </c>
      <c r="C51" s="10">
        <v>0</v>
      </c>
      <c r="D51" s="10">
        <v>0</v>
      </c>
      <c r="E51" s="10">
        <v>0</v>
      </c>
      <c r="F51" s="11" t="e">
        <f t="shared" si="4"/>
        <v>#DIV/0!</v>
      </c>
      <c r="G51" s="11" t="e">
        <f t="shared" si="5"/>
        <v>#DIV/0!</v>
      </c>
    </row>
    <row r="52" spans="1:7" s="21" customFormat="1" ht="77.25" hidden="1" customHeight="1">
      <c r="A52" s="19" t="s">
        <v>135</v>
      </c>
      <c r="B52" s="25" t="s">
        <v>136</v>
      </c>
      <c r="C52" s="10">
        <v>0</v>
      </c>
      <c r="D52" s="10">
        <v>0</v>
      </c>
      <c r="E52" s="10">
        <v>0</v>
      </c>
      <c r="F52" s="11" t="e">
        <f t="shared" si="4"/>
        <v>#DIV/0!</v>
      </c>
      <c r="G52" s="11" t="e">
        <f t="shared" si="5"/>
        <v>#DIV/0!</v>
      </c>
    </row>
    <row r="53" spans="1:7" s="21" customFormat="1" ht="96.75" customHeight="1">
      <c r="A53" s="19" t="s">
        <v>137</v>
      </c>
      <c r="B53" s="20" t="s">
        <v>138</v>
      </c>
      <c r="C53" s="10">
        <v>0</v>
      </c>
      <c r="D53" s="10">
        <v>60000</v>
      </c>
      <c r="E53" s="10">
        <v>60000</v>
      </c>
      <c r="F53" s="11">
        <v>0</v>
      </c>
      <c r="G53" s="11">
        <f t="shared" si="5"/>
        <v>100</v>
      </c>
    </row>
    <row r="54" spans="1:7" s="21" customFormat="1" ht="151.5" customHeight="1">
      <c r="A54" s="19" t="s">
        <v>139</v>
      </c>
      <c r="B54" s="20" t="s">
        <v>166</v>
      </c>
      <c r="C54" s="10">
        <v>0</v>
      </c>
      <c r="D54" s="10">
        <v>55000</v>
      </c>
      <c r="E54" s="10">
        <v>55000</v>
      </c>
      <c r="F54" s="11">
        <v>0</v>
      </c>
      <c r="G54" s="11">
        <f t="shared" si="5"/>
        <v>100</v>
      </c>
    </row>
    <row r="55" spans="1:7" s="21" customFormat="1" ht="78.75" hidden="1" customHeight="1">
      <c r="A55" s="19" t="s">
        <v>140</v>
      </c>
      <c r="B55" s="25" t="s">
        <v>141</v>
      </c>
      <c r="C55" s="10">
        <v>0</v>
      </c>
      <c r="D55" s="10">
        <v>0</v>
      </c>
      <c r="E55" s="10">
        <v>0</v>
      </c>
      <c r="F55" s="11" t="e">
        <f t="shared" si="4"/>
        <v>#DIV/0!</v>
      </c>
      <c r="G55" s="11" t="e">
        <f t="shared" si="5"/>
        <v>#DIV/0!</v>
      </c>
    </row>
    <row r="56" spans="1:7" s="21" customFormat="1" ht="41.25" customHeight="1">
      <c r="A56" s="19" t="s">
        <v>46</v>
      </c>
      <c r="B56" s="20" t="s">
        <v>142</v>
      </c>
      <c r="C56" s="10">
        <v>23505.1</v>
      </c>
      <c r="D56" s="10">
        <v>25612.7</v>
      </c>
      <c r="E56" s="10">
        <v>25463.4</v>
      </c>
      <c r="F56" s="11">
        <f t="shared" si="4"/>
        <v>108.33138340190003</v>
      </c>
      <c r="G56" s="11">
        <f t="shared" si="5"/>
        <v>99.417086054964926</v>
      </c>
    </row>
    <row r="57" spans="1:7" s="21" customFormat="1" ht="210" customHeight="1">
      <c r="A57" s="19" t="s">
        <v>47</v>
      </c>
      <c r="B57" s="20" t="s">
        <v>88</v>
      </c>
      <c r="C57" s="10">
        <v>1045310.3</v>
      </c>
      <c r="D57" s="10">
        <v>1132219.3999999999</v>
      </c>
      <c r="E57" s="10">
        <v>1127720.6000000001</v>
      </c>
      <c r="F57" s="11">
        <f t="shared" si="4"/>
        <v>107.88381210823236</v>
      </c>
      <c r="G57" s="11">
        <f t="shared" si="5"/>
        <v>99.602656516925975</v>
      </c>
    </row>
    <row r="58" spans="1:7" s="21" customFormat="1" ht="93.75" customHeight="1">
      <c r="A58" s="19" t="s">
        <v>48</v>
      </c>
      <c r="B58" s="25" t="s">
        <v>89</v>
      </c>
      <c r="C58" s="10">
        <v>1504</v>
      </c>
      <c r="D58" s="10">
        <v>1504</v>
      </c>
      <c r="E58" s="10">
        <v>1504</v>
      </c>
      <c r="F58" s="11">
        <f t="shared" si="4"/>
        <v>100</v>
      </c>
      <c r="G58" s="11">
        <f t="shared" si="5"/>
        <v>100</v>
      </c>
    </row>
    <row r="59" spans="1:7" s="21" customFormat="1" ht="213" customHeight="1">
      <c r="A59" s="19" t="s">
        <v>49</v>
      </c>
      <c r="B59" s="20" t="s">
        <v>143</v>
      </c>
      <c r="C59" s="10">
        <v>567.1</v>
      </c>
      <c r="D59" s="10">
        <v>567.1</v>
      </c>
      <c r="E59" s="10">
        <v>567.1</v>
      </c>
      <c r="F59" s="11">
        <f t="shared" si="4"/>
        <v>100</v>
      </c>
      <c r="G59" s="11">
        <f t="shared" si="5"/>
        <v>100</v>
      </c>
    </row>
    <row r="60" spans="1:7" s="21" customFormat="1" ht="151.5" customHeight="1">
      <c r="A60" s="19" t="s">
        <v>64</v>
      </c>
      <c r="B60" s="20" t="s">
        <v>90</v>
      </c>
      <c r="C60" s="10">
        <v>589</v>
      </c>
      <c r="D60" s="10">
        <v>589</v>
      </c>
      <c r="E60" s="10">
        <v>589</v>
      </c>
      <c r="F60" s="11">
        <f t="shared" si="4"/>
        <v>100</v>
      </c>
      <c r="G60" s="11">
        <f t="shared" si="5"/>
        <v>100</v>
      </c>
    </row>
    <row r="61" spans="1:7" s="21" customFormat="1" ht="116.25" customHeight="1">
      <c r="A61" s="19" t="s">
        <v>50</v>
      </c>
      <c r="B61" s="25" t="s">
        <v>91</v>
      </c>
      <c r="C61" s="10">
        <v>6925.1</v>
      </c>
      <c r="D61" s="10">
        <v>7075.1</v>
      </c>
      <c r="E61" s="10">
        <v>6827.9</v>
      </c>
      <c r="F61" s="11">
        <f t="shared" si="4"/>
        <v>98.596410160142085</v>
      </c>
      <c r="G61" s="11">
        <f t="shared" si="5"/>
        <v>96.506056451498907</v>
      </c>
    </row>
    <row r="62" spans="1:7" s="21" customFormat="1" ht="114.75" customHeight="1">
      <c r="A62" s="19" t="s">
        <v>51</v>
      </c>
      <c r="B62" s="20" t="s">
        <v>92</v>
      </c>
      <c r="C62" s="10">
        <v>7364.3</v>
      </c>
      <c r="D62" s="10">
        <v>7364.4</v>
      </c>
      <c r="E62" s="10">
        <v>7364.4</v>
      </c>
      <c r="F62" s="11">
        <f t="shared" si="4"/>
        <v>100.00135790231251</v>
      </c>
      <c r="G62" s="11">
        <f t="shared" si="5"/>
        <v>100</v>
      </c>
    </row>
    <row r="63" spans="1:7" s="21" customFormat="1" ht="115.5" customHeight="1">
      <c r="A63" s="19" t="s">
        <v>52</v>
      </c>
      <c r="B63" s="20" t="s">
        <v>93</v>
      </c>
      <c r="C63" s="10">
        <v>1030</v>
      </c>
      <c r="D63" s="10">
        <v>1050</v>
      </c>
      <c r="E63" s="10">
        <v>903.7</v>
      </c>
      <c r="F63" s="11">
        <f t="shared" si="4"/>
        <v>87.737864077669897</v>
      </c>
      <c r="G63" s="11">
        <f t="shared" si="5"/>
        <v>86.066666666666663</v>
      </c>
    </row>
    <row r="64" spans="1:7" s="21" customFormat="1" ht="212.25" customHeight="1">
      <c r="A64" s="19" t="s">
        <v>53</v>
      </c>
      <c r="B64" s="25" t="s">
        <v>144</v>
      </c>
      <c r="C64" s="10">
        <v>1986.8</v>
      </c>
      <c r="D64" s="10">
        <v>2032.1</v>
      </c>
      <c r="E64" s="10">
        <v>1982</v>
      </c>
      <c r="F64" s="11">
        <f t="shared" si="4"/>
        <v>99.758405476142542</v>
      </c>
      <c r="G64" s="11">
        <f t="shared" si="5"/>
        <v>97.534570149106841</v>
      </c>
    </row>
    <row r="65" spans="1:7" s="21" customFormat="1" ht="135" customHeight="1">
      <c r="A65" s="19" t="s">
        <v>54</v>
      </c>
      <c r="B65" s="20" t="s">
        <v>145</v>
      </c>
      <c r="C65" s="10">
        <v>49.2</v>
      </c>
      <c r="D65" s="10">
        <v>49.2</v>
      </c>
      <c r="E65" s="10">
        <v>49.2</v>
      </c>
      <c r="F65" s="11">
        <f t="shared" si="4"/>
        <v>100</v>
      </c>
      <c r="G65" s="11">
        <f t="shared" si="5"/>
        <v>100</v>
      </c>
    </row>
    <row r="66" spans="1:7" s="21" customFormat="1" ht="151.5" customHeight="1">
      <c r="A66" s="19" t="s">
        <v>75</v>
      </c>
      <c r="B66" s="20" t="s">
        <v>146</v>
      </c>
      <c r="C66" s="10">
        <v>30119.9</v>
      </c>
      <c r="D66" s="10">
        <v>33752.300000000003</v>
      </c>
      <c r="E66" s="10">
        <v>31024</v>
      </c>
      <c r="F66" s="11">
        <f t="shared" si="4"/>
        <v>103.00166999226425</v>
      </c>
      <c r="G66" s="11">
        <f t="shared" si="5"/>
        <v>91.916699010141528</v>
      </c>
    </row>
    <row r="67" spans="1:7" s="21" customFormat="1" ht="93.75" customHeight="1">
      <c r="A67" s="19" t="s">
        <v>73</v>
      </c>
      <c r="B67" s="25" t="s">
        <v>74</v>
      </c>
      <c r="C67" s="10">
        <v>370.9</v>
      </c>
      <c r="D67" s="10">
        <v>392.2</v>
      </c>
      <c r="E67" s="10">
        <v>392.2</v>
      </c>
      <c r="F67" s="11">
        <f t="shared" si="4"/>
        <v>105.74278781342682</v>
      </c>
      <c r="G67" s="11">
        <f t="shared" si="5"/>
        <v>100</v>
      </c>
    </row>
    <row r="68" spans="1:7" s="21" customFormat="1" ht="98.25" customHeight="1">
      <c r="A68" s="19" t="s">
        <v>76</v>
      </c>
      <c r="B68" s="20" t="s">
        <v>94</v>
      </c>
      <c r="C68" s="10">
        <v>207754</v>
      </c>
      <c r="D68" s="10">
        <v>207754</v>
      </c>
      <c r="E68" s="10">
        <v>204943.4</v>
      </c>
      <c r="F68" s="11">
        <f t="shared" si="4"/>
        <v>98.647149994705273</v>
      </c>
      <c r="G68" s="11">
        <f t="shared" si="5"/>
        <v>98.647149994705273</v>
      </c>
    </row>
    <row r="69" spans="1:7" s="21" customFormat="1" ht="174" customHeight="1">
      <c r="A69" s="19" t="s">
        <v>147</v>
      </c>
      <c r="B69" s="20" t="s">
        <v>148</v>
      </c>
      <c r="C69" s="10">
        <v>31547.3</v>
      </c>
      <c r="D69" s="10">
        <v>31547.3</v>
      </c>
      <c r="E69" s="10">
        <v>22244.1</v>
      </c>
      <c r="F69" s="11">
        <f t="shared" si="4"/>
        <v>70.51031308543044</v>
      </c>
      <c r="G69" s="11">
        <f t="shared" si="5"/>
        <v>70.51031308543044</v>
      </c>
    </row>
    <row r="70" spans="1:7" s="21" customFormat="1" ht="171" customHeight="1">
      <c r="A70" s="19" t="s">
        <v>149</v>
      </c>
      <c r="B70" s="25" t="s">
        <v>150</v>
      </c>
      <c r="C70" s="10">
        <v>4110.8</v>
      </c>
      <c r="D70" s="10">
        <v>4111.3</v>
      </c>
      <c r="E70" s="10">
        <v>4111.3</v>
      </c>
      <c r="F70" s="11">
        <f t="shared" si="4"/>
        <v>100.01216308261165</v>
      </c>
      <c r="G70" s="11">
        <f t="shared" si="5"/>
        <v>100</v>
      </c>
    </row>
    <row r="71" spans="1:7" s="21" customFormat="1" ht="252.75" customHeight="1">
      <c r="A71" s="19" t="s">
        <v>151</v>
      </c>
      <c r="B71" s="20" t="s">
        <v>152</v>
      </c>
      <c r="C71" s="10">
        <v>2563.9</v>
      </c>
      <c r="D71" s="10">
        <v>2622.4</v>
      </c>
      <c r="E71" s="10">
        <v>1571</v>
      </c>
      <c r="F71" s="11">
        <f t="shared" si="4"/>
        <v>61.273840633410039</v>
      </c>
      <c r="G71" s="11">
        <f t="shared" si="5"/>
        <v>59.906955460646735</v>
      </c>
    </row>
    <row r="72" spans="1:7" s="21" customFormat="1" ht="173.25" customHeight="1">
      <c r="A72" s="19" t="s">
        <v>153</v>
      </c>
      <c r="B72" s="20" t="s">
        <v>154</v>
      </c>
      <c r="C72" s="10">
        <v>287713.2</v>
      </c>
      <c r="D72" s="10">
        <v>287713.2</v>
      </c>
      <c r="E72" s="10">
        <v>285413</v>
      </c>
      <c r="F72" s="11">
        <f t="shared" si="4"/>
        <v>99.200523298896258</v>
      </c>
      <c r="G72" s="11">
        <f t="shared" si="5"/>
        <v>99.200523298896258</v>
      </c>
    </row>
    <row r="73" spans="1:7" s="21" customFormat="1" ht="174" customHeight="1">
      <c r="A73" s="19" t="s">
        <v>155</v>
      </c>
      <c r="B73" s="25" t="s">
        <v>156</v>
      </c>
      <c r="C73" s="10">
        <v>1634.7</v>
      </c>
      <c r="D73" s="10">
        <v>1634.7</v>
      </c>
      <c r="E73" s="10">
        <v>1633.1</v>
      </c>
      <c r="F73" s="11">
        <f t="shared" si="4"/>
        <v>99.902122713647756</v>
      </c>
      <c r="G73" s="11">
        <f t="shared" si="5"/>
        <v>99.902122713647756</v>
      </c>
    </row>
    <row r="74" spans="1:7" s="21" customFormat="1" ht="135" customHeight="1">
      <c r="A74" s="19" t="s">
        <v>157</v>
      </c>
      <c r="B74" s="20" t="s">
        <v>158</v>
      </c>
      <c r="C74" s="10">
        <v>0</v>
      </c>
      <c r="D74" s="10">
        <v>111.1</v>
      </c>
      <c r="E74" s="10">
        <v>107.5</v>
      </c>
      <c r="F74" s="11">
        <v>0</v>
      </c>
      <c r="G74" s="11">
        <f t="shared" si="5"/>
        <v>96.759675967596763</v>
      </c>
    </row>
    <row r="75" spans="1:7" s="21" customFormat="1" ht="96.75" customHeight="1">
      <c r="A75" s="19" t="s">
        <v>55</v>
      </c>
      <c r="B75" s="20" t="s">
        <v>159</v>
      </c>
      <c r="C75" s="10">
        <v>17800</v>
      </c>
      <c r="D75" s="10">
        <v>20651.7</v>
      </c>
      <c r="E75" s="10">
        <v>20469</v>
      </c>
      <c r="F75" s="11">
        <f t="shared" si="4"/>
        <v>114.99438202247192</v>
      </c>
      <c r="G75" s="11">
        <f t="shared" si="5"/>
        <v>99.115327067505334</v>
      </c>
    </row>
    <row r="76" spans="1:7" s="21" customFormat="1" ht="40.5" customHeight="1">
      <c r="A76" s="19" t="s">
        <v>160</v>
      </c>
      <c r="B76" s="25" t="s">
        <v>161</v>
      </c>
      <c r="C76" s="10">
        <v>0</v>
      </c>
      <c r="D76" s="10">
        <v>45795.3</v>
      </c>
      <c r="E76" s="10">
        <v>45795.199999999997</v>
      </c>
      <c r="F76" s="11">
        <v>0</v>
      </c>
      <c r="G76" s="11">
        <f t="shared" si="5"/>
        <v>99.999781636980202</v>
      </c>
    </row>
    <row r="77" spans="1:7" s="21" customFormat="1" ht="57.75" customHeight="1">
      <c r="A77" s="19" t="s">
        <v>77</v>
      </c>
      <c r="B77" s="20" t="s">
        <v>78</v>
      </c>
      <c r="C77" s="10">
        <v>0</v>
      </c>
      <c r="D77" s="10">
        <v>2050.9</v>
      </c>
      <c r="E77" s="10">
        <v>2050.9</v>
      </c>
      <c r="F77" s="11">
        <v>0</v>
      </c>
      <c r="G77" s="11">
        <f t="shared" si="5"/>
        <v>100</v>
      </c>
    </row>
    <row r="78" spans="1:7" s="21" customFormat="1" ht="98.25" customHeight="1">
      <c r="A78" s="19" t="s">
        <v>162</v>
      </c>
      <c r="B78" s="20" t="s">
        <v>163</v>
      </c>
      <c r="C78" s="10">
        <v>16400</v>
      </c>
      <c r="D78" s="10">
        <v>49200</v>
      </c>
      <c r="E78" s="10">
        <v>49200</v>
      </c>
      <c r="F78" s="11">
        <f t="shared" si="4"/>
        <v>300</v>
      </c>
      <c r="G78" s="11">
        <f t="shared" si="5"/>
        <v>100</v>
      </c>
    </row>
    <row r="79" spans="1:7" s="21" customFormat="1" ht="77.25" customHeight="1">
      <c r="A79" s="19" t="s">
        <v>79</v>
      </c>
      <c r="B79" s="25" t="s">
        <v>80</v>
      </c>
      <c r="C79" s="10">
        <v>0</v>
      </c>
      <c r="D79" s="10">
        <v>109.9</v>
      </c>
      <c r="E79" s="10">
        <v>109.9</v>
      </c>
      <c r="F79" s="11">
        <v>0</v>
      </c>
      <c r="G79" s="11">
        <f t="shared" si="5"/>
        <v>100</v>
      </c>
    </row>
    <row r="80" spans="1:7" ht="77.25" customHeight="1">
      <c r="A80" s="17" t="s">
        <v>95</v>
      </c>
      <c r="B80" s="18" t="s">
        <v>62</v>
      </c>
      <c r="C80" s="26">
        <v>0</v>
      </c>
      <c r="D80" s="27">
        <v>-35765.599999999999</v>
      </c>
      <c r="E80" s="27">
        <v>-35765.599999999999</v>
      </c>
      <c r="F80" s="11">
        <v>0</v>
      </c>
      <c r="G80" s="11">
        <f t="shared" si="5"/>
        <v>100</v>
      </c>
    </row>
    <row r="81" spans="1:7" ht="56.25" customHeight="1">
      <c r="A81" s="17" t="s">
        <v>96</v>
      </c>
      <c r="B81" s="18" t="s">
        <v>97</v>
      </c>
      <c r="C81" s="26">
        <v>0</v>
      </c>
      <c r="D81" s="27">
        <v>-35765.599999999999</v>
      </c>
      <c r="E81" s="27">
        <v>-35765.599999999999</v>
      </c>
      <c r="F81" s="11">
        <v>0</v>
      </c>
      <c r="G81" s="11">
        <f t="shared" ref="G81:G82" si="6">E81/D81*100</f>
        <v>100</v>
      </c>
    </row>
    <row r="82" spans="1:7" ht="18.75">
      <c r="A82" s="14"/>
      <c r="B82" s="15" t="s">
        <v>56</v>
      </c>
      <c r="C82" s="10">
        <f>C40+C6</f>
        <v>5149104.5999999996</v>
      </c>
      <c r="D82" s="10">
        <f t="shared" ref="D82:E82" si="7">D40+D6</f>
        <v>6077352.0999999996</v>
      </c>
      <c r="E82" s="10">
        <f t="shared" si="7"/>
        <v>5968062.7999999998</v>
      </c>
      <c r="F82" s="11">
        <f t="shared" ref="F82" si="8">E82/C82*100</f>
        <v>115.9048662557758</v>
      </c>
      <c r="G82" s="11">
        <f t="shared" si="6"/>
        <v>98.201695439038332</v>
      </c>
    </row>
    <row r="83" spans="1:7" ht="18.75">
      <c r="A83" s="5"/>
      <c r="B83" s="6"/>
      <c r="C83" s="3"/>
      <c r="D83" s="3"/>
      <c r="E83" s="3"/>
      <c r="F83" s="3"/>
      <c r="G83" s="3"/>
    </row>
    <row r="84" spans="1:7" ht="18.75">
      <c r="A84" s="5"/>
      <c r="B84" s="6"/>
      <c r="C84" s="3"/>
      <c r="D84" s="3"/>
      <c r="E84" s="3"/>
      <c r="F84" s="3"/>
      <c r="G84" s="3"/>
    </row>
    <row r="85" spans="1:7" ht="20.25">
      <c r="A85" s="7" t="s">
        <v>68</v>
      </c>
      <c r="B85" s="8"/>
      <c r="C85" s="8"/>
      <c r="D85" s="8"/>
      <c r="E85" s="8"/>
      <c r="F85" s="8"/>
      <c r="G85" s="8"/>
    </row>
    <row r="86" spans="1:7" ht="20.25">
      <c r="A86" s="7" t="s">
        <v>81</v>
      </c>
      <c r="B86" s="8"/>
      <c r="C86" s="8"/>
      <c r="D86" s="8"/>
      <c r="E86" s="8"/>
      <c r="F86" s="8"/>
      <c r="G86" s="9"/>
    </row>
    <row r="87" spans="1:7" ht="20.25">
      <c r="A87" s="7" t="s">
        <v>82</v>
      </c>
      <c r="B87" s="8"/>
      <c r="C87" s="8"/>
      <c r="D87" s="8"/>
      <c r="E87" s="8"/>
      <c r="F87" s="8"/>
      <c r="G87" s="9" t="s">
        <v>69</v>
      </c>
    </row>
  </sheetData>
  <mergeCells count="6">
    <mergeCell ref="A1:G1"/>
    <mergeCell ref="A3:A4"/>
    <mergeCell ref="B3:B4"/>
    <mergeCell ref="C3:C4"/>
    <mergeCell ref="D3:D4"/>
    <mergeCell ref="E3:E4"/>
  </mergeCells>
  <pageMargins left="0.39370078740157483" right="0.39370078740157483" top="0.74803149606299213" bottom="0.55118110236220474" header="0.31496062992125984" footer="0.31496062992125984"/>
  <pageSetup paperSize="9" scale="84" fitToHeight="0" orientation="landscape" horizontalDpi="180" verticalDpi="180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2012-07-17T07:25:53Z</dcterms:modified>
</cp:coreProperties>
</file>