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Лист2!$5:$5</definedName>
  </definedNames>
  <calcPr calcId="124519"/>
</workbook>
</file>

<file path=xl/calcChain.xml><?xml version="1.0" encoding="utf-8"?>
<calcChain xmlns="http://schemas.openxmlformats.org/spreadsheetml/2006/main">
  <c r="F7" i="2"/>
  <c r="F8"/>
  <c r="F9"/>
  <c r="F10"/>
  <c r="F11"/>
  <c r="F14"/>
  <c r="F16"/>
  <c r="F17"/>
  <c r="F19"/>
  <c r="F20"/>
  <c r="F21"/>
  <c r="F22"/>
  <c r="F23"/>
  <c r="F24"/>
  <c r="F25"/>
  <c r="F26"/>
  <c r="F27"/>
  <c r="F28"/>
  <c r="F29"/>
  <c r="F30"/>
  <c r="F31"/>
  <c r="F32"/>
  <c r="F35"/>
  <c r="F37"/>
  <c r="F38"/>
  <c r="F40"/>
  <c r="F42"/>
  <c r="F43"/>
  <c r="F44"/>
  <c r="F45"/>
  <c r="F47"/>
  <c r="F50"/>
  <c r="F52"/>
  <c r="F53"/>
  <c r="F54"/>
  <c r="F55"/>
  <c r="F57"/>
  <c r="F58"/>
  <c r="F59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1"/>
  <c r="F82"/>
  <c r="F83"/>
  <c r="F85"/>
  <c r="F87"/>
  <c r="F88"/>
  <c r="F89"/>
  <c r="F90"/>
  <c r="G7"/>
  <c r="G8"/>
  <c r="G9"/>
  <c r="G10"/>
  <c r="G11"/>
  <c r="G12"/>
  <c r="G14"/>
  <c r="G15"/>
  <c r="G16"/>
  <c r="G17"/>
  <c r="G19"/>
  <c r="G20"/>
  <c r="G21"/>
  <c r="G22"/>
  <c r="G23"/>
  <c r="G24"/>
  <c r="G25"/>
  <c r="G26"/>
  <c r="G27"/>
  <c r="G28"/>
  <c r="G29"/>
  <c r="G30"/>
  <c r="G31"/>
  <c r="G32"/>
  <c r="G34"/>
  <c r="G35"/>
  <c r="G36"/>
  <c r="G37"/>
  <c r="G38"/>
  <c r="G39"/>
  <c r="G40"/>
  <c r="G41"/>
  <c r="G42"/>
  <c r="G43"/>
  <c r="G44"/>
  <c r="G45"/>
  <c r="G46"/>
  <c r="G47"/>
  <c r="G50"/>
  <c r="G52"/>
  <c r="G53"/>
  <c r="G54"/>
  <c r="G55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E92"/>
  <c r="E95"/>
  <c r="D95"/>
  <c r="D92"/>
  <c r="D91" s="1"/>
  <c r="E91"/>
  <c r="E89"/>
  <c r="D89"/>
  <c r="C89"/>
  <c r="C88" s="1"/>
  <c r="E88"/>
  <c r="D88"/>
  <c r="E44"/>
  <c r="E43" s="1"/>
  <c r="D44"/>
  <c r="C44"/>
  <c r="C40"/>
  <c r="C38"/>
  <c r="C37"/>
  <c r="C32"/>
  <c r="C29"/>
  <c r="C27"/>
  <c r="C24"/>
  <c r="C23"/>
  <c r="C22"/>
  <c r="C17"/>
  <c r="C16"/>
  <c r="C14"/>
  <c r="C11"/>
  <c r="C10"/>
  <c r="C8"/>
  <c r="E34"/>
  <c r="E29"/>
  <c r="E28" s="1"/>
  <c r="E26"/>
  <c r="D26"/>
  <c r="D7"/>
  <c r="C26"/>
  <c r="C28"/>
  <c r="D28"/>
  <c r="E9"/>
  <c r="D9"/>
  <c r="C9"/>
  <c r="D35"/>
  <c r="E31"/>
  <c r="C31"/>
  <c r="D31"/>
  <c r="E35"/>
  <c r="E21"/>
  <c r="D21"/>
  <c r="D19" s="1"/>
  <c r="E13"/>
  <c r="D13"/>
  <c r="E7"/>
  <c r="G13" l="1"/>
  <c r="C43"/>
  <c r="D43"/>
  <c r="E19"/>
  <c r="E6" s="1"/>
  <c r="D6"/>
  <c r="C35"/>
  <c r="G6" l="1"/>
  <c r="E97"/>
  <c r="D97"/>
  <c r="C21"/>
  <c r="C13"/>
  <c r="F13" s="1"/>
  <c r="C7"/>
  <c r="G97" l="1"/>
  <c r="C19"/>
  <c r="C6" s="1"/>
  <c r="C97" s="1"/>
  <c r="F97" s="1"/>
  <c r="F6" l="1"/>
</calcChain>
</file>

<file path=xl/sharedStrings.xml><?xml version="1.0" encoding="utf-8"?>
<sst xmlns="http://schemas.openxmlformats.org/spreadsheetml/2006/main" count="197" uniqueCount="196">
  <si>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</si>
  <si>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</si>
  <si>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</si>
  <si>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</si>
  <si>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</si>
  <si>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</si>
  <si>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</si>
  <si>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</si>
  <si>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</si>
  <si>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</si>
  <si>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</si>
  <si>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</si>
  <si>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</si>
  <si>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</si>
  <si>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1 06 01020 04 0000 110</t>
  </si>
  <si>
    <t>Налог на имущество физических лиц, взимаемый  по ставкам, применяемым к объектам налогообложения, расположенным в границах городских округов</t>
  </si>
  <si>
    <t>1 06 06000 00 0000 110</t>
  </si>
  <si>
    <t xml:space="preserve">Земельный налог 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</si>
  <si>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</si>
  <si>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</si>
  <si>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</si>
  <si>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</si>
  <si>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</si>
  <si>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</si>
  <si>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</t>
  </si>
  <si>
    <t>1 11 05024 04 0000 120</t>
  </si>
  <si>
    <t>1 11 05034 04 0000 120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</si>
  <si>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</si>
  <si>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</si>
  <si>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1 11 09044 04 0000 120</t>
  </si>
  <si>
    <t>1 11 09044 04 0001 120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</si>
  <si>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</si>
  <si>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</si>
  <si>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</si>
  <si>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</si>
  <si>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</si>
  <si>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1 14 00000 00 0000 000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</si>
  <si>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</si>
  <si>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</si>
  <si>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</si>
  <si>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</si>
  <si>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</si>
  <si>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</si>
  <si>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</si>
  <si>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2 02 01001 04 0001 151</t>
  </si>
  <si>
    <t>Дотация на выравнивание бюджетной обеспеченности поселений области</t>
  </si>
  <si>
    <t>2 02 03021 04 0000 151</t>
  </si>
  <si>
    <t>2 02 03024 04 0001 151</t>
  </si>
  <si>
    <t>2 02 03024 04 0003 151</t>
  </si>
  <si>
    <t>2 02 03024 04 0004 151</t>
  </si>
  <si>
    <t>2 02 03024 04 0009 151</t>
  </si>
  <si>
    <t>2 02 03024 04 0010 151</t>
  </si>
  <si>
    <t>2 02 03024 04 0011 151</t>
  </si>
  <si>
    <t>2 02 03024 04 0012 151</t>
  </si>
  <si>
    <t>2 02 03024 04 0013 151</t>
  </si>
  <si>
    <t>2 02 03055 04 0000 151</t>
  </si>
  <si>
    <t>ВСЕГО ДОХОДОВ:</t>
  </si>
  <si>
    <t>Код</t>
  </si>
  <si>
    <t>Наименование</t>
  </si>
  <si>
    <t>тыс. руб.</t>
  </si>
  <si>
    <t xml:space="preserve">% исполнения </t>
  </si>
  <si>
    <t>Прочие поступления от использования имущества, находящегося в собственности  городских округов (плата за наем муниципальных жилых помещений)</t>
  </si>
  <si>
    <t>ВОЗВРАТ ОСТАТКОВ СУБСИДИЙ, СУБВЕНЦИЙ И ИНЫХ МЕЖБЮДЖЕТНЫХ ТРАНСФЕРТОВ, ИМЕЮЩИХ ЦЕЛЕВОЕ НАЗНАЧЕНИЕ, ПРОШЛЫХ ЛЕТ</t>
  </si>
  <si>
    <t>1 11 05000 00 0000 120</t>
  </si>
  <si>
    <t>2 02 03024 04 0008 151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</si>
  <si>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</si>
  <si>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1 11 01040 04 0000 120</t>
  </si>
  <si>
    <t>1 14 06024 04 0000 430</t>
  </si>
  <si>
    <t>1 06 04000 02 0000 110</t>
  </si>
  <si>
    <t>Транспортный налог</t>
  </si>
  <si>
    <t>Исполнено</t>
  </si>
  <si>
    <t>2 02 01003 04 0000 151</t>
  </si>
  <si>
    <t>Дотация на поддержку мер по обеспечению сбалансированности бюджетов</t>
  </si>
  <si>
    <t>2 02 03024 04 0015 151</t>
  </si>
  <si>
    <t>Субвенция на осуществление органами местного самоуправления отдельных государственных полномочий по государственному управлению охраной труда</t>
  </si>
  <si>
    <t>2 02 03024 04 0014 151</t>
  </si>
  <si>
    <t>2 02 03024 04 0016 151</t>
  </si>
  <si>
    <t>2 02 04025 04 0000 151</t>
  </si>
  <si>
    <t xml:space="preserve">Межбюджетные трансферты на комплектование книжных фондов библиотек муниципальных образований </t>
  </si>
  <si>
    <t>2 02 04999 04 0007 151</t>
  </si>
  <si>
    <t>Иные межбюджетные трансферты на комплектование книжных фондов библиотек муниципальных образований области за счет средств областного бюджета</t>
  </si>
  <si>
    <t xml:space="preserve">администрации муниципального образования </t>
  </si>
  <si>
    <t>"Город Саратов"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</si>
  <si>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</si>
  <si>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</si>
  <si>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</si>
  <si>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2 02 02116 04 0000 151</t>
  </si>
  <si>
    <t>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</si>
  <si>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Субвенция на реализацию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</si>
  <si>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Субвенция на осуществление органами местного самоуправления государственных полномочий по исполнению функций комиссий по делам несовершеннолетних и защите их прав</t>
  </si>
  <si>
    <t>Субвенция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</si>
  <si>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</t>
  </si>
  <si>
    <t>Субвенция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</si>
  <si>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</si>
  <si>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Субвенция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</si>
  <si>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2 19 00000 00 0000 000</t>
  </si>
  <si>
    <t>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</si>
  <si>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</si>
  <si>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</si>
  <si>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</si>
  <si>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</si>
  <si>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из них: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</si>
  <si>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</si>
  <si>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</si>
  <si>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1 14 01040 04 0000 410</t>
  </si>
  <si>
    <t>Доходы от продажи квартир, находящихся в собственности городских округов</t>
  </si>
  <si>
    <t>1 14 02040 04 0000 410</t>
  </si>
  <si>
    <t>1 13 01994 04 0000 130</t>
  </si>
  <si>
    <t>Прочие доходы от оказания платных услуг (работ) получателями средств  бюджетов городских округов</t>
  </si>
  <si>
    <t>1 11 05012 04 0000 120</t>
  </si>
  <si>
    <t>ДОХОДЫ ОТ ПРОДАЖИ МАТЕРИАЛЬНЫХ И НЕМАТЕРИАЛЬНЫХ АКТИВОВ</t>
  </si>
  <si>
    <t>1 17 05040 04 0000 180</t>
  </si>
  <si>
    <t>Прочие неналоговые доходы бюджетов городских округов</t>
  </si>
  <si>
    <t>1 13 02994 04 0000 130</t>
  </si>
  <si>
    <t>Прочие доходы от компенсации затрат бюджетов городских округов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</si>
  <si>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</si>
  <si>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</si>
  <si>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ОКАЗАНИЯ ПЛАТНЫХ УСЛУГ (РАБОТ) И КОМПЕНСАЦИИ ЗАТРАТ ГОСУДАРСТВА, из них:</t>
  </si>
  <si>
    <t>1 05 04000 02 0000 110</t>
  </si>
  <si>
    <t>1 12 05040 04 0000 120</t>
  </si>
  <si>
    <t>Плата за пользование водными объектами, находящимися в собственности городских округов</t>
  </si>
  <si>
    <t>Налог, взимаемый в связи с применением патентной системы налогообложения</t>
  </si>
  <si>
    <t>Анализ исполнения доходной части бюджета муниципального образования "Город Саратов" на 01.07.2013 года</t>
  </si>
  <si>
    <t>Кассовый план 1 полугодия 2013 года</t>
  </si>
  <si>
    <t>Уточненный кассовый план 1 полугодия 2013 года</t>
  </si>
  <si>
    <t>к уточненному кассовому плану 
1 полугодия  2013 года</t>
  </si>
  <si>
    <t>И.о. председателя комитета по финансам</t>
  </si>
  <si>
    <t>А.С. Струков</t>
  </si>
  <si>
    <t>2 02 02051 04 0000 151</t>
  </si>
  <si>
    <t>Субсидия на реализацию федеральных целевых программ</t>
  </si>
  <si>
    <t>2 02 02088 04 0001 151</t>
  </si>
  <si>
    <t>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</si>
  <si>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2 02 02088 04 0002 151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</si>
  <si>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</si>
  <si>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2 02 02089 04 0001 151</t>
  </si>
  <si>
    <t>Субсидия на обеспечение мероприятий по капитальному ремонту многоквартирных домов за счёт средств областного бюджета</t>
  </si>
  <si>
    <t>2 02 02089 04 0002 151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</si>
  <si>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</si>
  <si>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2 02 02132 04 0000 151</t>
  </si>
  <si>
    <t>Субсидия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</si>
  <si>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>2 02 02999 04 0029 151</t>
  </si>
  <si>
    <t>Субсидия на обеспечение жильем молодых семей за счет средств областного бюджета</t>
  </si>
  <si>
    <t>2 02 02999 04 0036 151</t>
  </si>
  <si>
    <t>Субсидия на организацию в границах городского округа водоснабжения населения и водоотведения</t>
  </si>
  <si>
    <t>2 02 02999 04 0037 151</t>
  </si>
  <si>
    <t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дорожного фонда</t>
  </si>
  <si>
    <t>2 02 02999 04 0038 151</t>
  </si>
  <si>
    <t>Субсидия на капитальный ремонт и ремонт автомобильных дорог общего пользования населенных пунктов за счет средств областного дорожного фонда</t>
  </si>
  <si>
    <t>2 02 02999 04 0042 151</t>
  </si>
  <si>
    <t>Cубсидия на софинансирование мероприятий по технической инвентаризации объектов водоснабжения и водоотведения и формированию земельных участков под указанными объектами</t>
  </si>
  <si>
    <t>2 02 02999 04 0044 151</t>
  </si>
  <si>
    <t>Субсидия на софинансирование мероприятий по строительству и реконструкции муниципальных дошкольных образовательных учреждений области в рамках долгосрочной областной целевой программы «Развитие системы дошкольного образования Саратовской области» на 2012 - 2015 годы</t>
  </si>
  <si>
    <t>2 02 02999 04 0048 151</t>
  </si>
  <si>
    <t>Субсидия на организацию подвоза обучающихся к муниципальным общеобразовательным учреждениям области</t>
  </si>
  <si>
    <t>2 02 03007 04 0000 151</t>
  </si>
  <si>
    <t>Субвенция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</si>
  <si>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Субвенция на ежемесячное денежное вознаграждение за классное руководство</t>
  </si>
  <si>
    <t>Субвенция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 области кассовых выплат получателям средств областного бюджета, областным государственным автономным и бюджетным учреждениям, расположенным на территориях муниципальных образований области</t>
  </si>
  <si>
    <t>Субвенция на осуществление органами местного самоуправления государственных полномочий по организации предоставления компенсации части родительской платы и расходы по оплате услуг почтовой связи и банковских услуг, оказываемых банками, по выплате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</si>
  <si>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органами местного самоуправления государственных полномочий по организации денежных выплат медицинскому персоналу фельдшерско-акушерских пунктов, врачам, фельдшерам и медицинским сестрам скорой медицинской помощи</t>
  </si>
  <si>
    <t>Субвенция на осуществление органами местного самоуправления государственных полномочий по предоставлению компенсации части родительской платы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</t>
  </si>
  <si>
    <t>2 02 03024 04 0027 151</t>
  </si>
  <si>
    <t>Субвенция на осуществление органами местного самоуправления государственных полномочий по предоставлению питания отдельным категориям обучающихся в муниципальных образовательных учреждениях, реализующих образовательные программы начального общего, основного общего и среднего (полного) общего образования</t>
  </si>
  <si>
    <t>2 02 03024 04 0028 151</t>
  </si>
  <si>
    <t>Субвенция на осуществление органами местного самоуправления государственных полномочий по частичному финансированию расходов на содержание детей (присмотр и уход за детьми) дошкольного возраста в муниципальных образовательных учреждениях, реализующих основную общеобразовательную программу дошкольного образования</t>
  </si>
  <si>
    <t>2 02 03024 04 0029 151</t>
  </si>
  <si>
    <t>Субвенция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учреждениях, реализующих образовательные программы начального общего, основного общего и среднего (полного) общего образования, и частичное финансирование расходов на содержание детей (присмотр и уход за детьми) дошкольного возраста в муниципальных образовательных учреждениях, реализующих основную общеобразовательную программу дошкольного образования</t>
  </si>
  <si>
    <t>2 02 03024 04 0030 151</t>
  </si>
  <si>
    <t>Субвенция на осуществление органами местного самоуправления государственных полномочий по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Саратовской области</t>
  </si>
  <si>
    <t>2 02 03024 04 0031 151</t>
  </si>
  <si>
    <t>Субвенция на осуществление органами местного самоуправления государственных полномочий на осуществление деятельности по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Саратовской области</t>
  </si>
  <si>
    <t>2 02 03024 04 0032 151</t>
  </si>
  <si>
    <t>Субвенция на осуществление органами местного самоуправления отдельных государственных полномочий по организации осуществления переданных полномочий по осуществлению модернизации региональной системы общего образования</t>
  </si>
  <si>
    <t>2 02 03024 04 0033 151</t>
  </si>
  <si>
    <t>Субвенция на осуществление органами местного самоуправления отдельных государственных полномочий по предоставлению субсидии имеющим государственную аккредитацию негосударственным общеобразовательным учреждениям на реализацию основных общеобразовательных программ</t>
  </si>
  <si>
    <t>2 02 03024 04 0034 151</t>
  </si>
  <si>
    <t>Субвенция на организацию осуществления органами местного самоуправления переданных полномочий по предоставлению субсидии имеющим государственную аккредитацию негосударственным общеобразовательным учреждениям на реализацию основных общеобразовательных программ</t>
  </si>
  <si>
    <t>Субвенция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</si>
  <si>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2 02 03078 04 0000 151</t>
  </si>
  <si>
    <t>Субвенция на модернизацию региональных систем общего образования</t>
  </si>
  <si>
    <t>2 02 04034 04 0001 151</t>
  </si>
  <si>
    <t>2 07 00000 00 0000 180</t>
  </si>
  <si>
    <t>ПРОЧИЕ БЕЗВОЗМЕЗДНЫЕ ПОСТУПЛЕНИЯ</t>
  </si>
  <si>
    <t>2 07 04000 04 0000 180</t>
  </si>
  <si>
    <t>Прочие безвозмездные поступления в бюджеты городских округов</t>
  </si>
  <si>
    <t>2 07 04050 04 0000 180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</si>
  <si>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</si>
  <si>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</si>
  <si>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2 18 04000 04 0000 180</t>
  </si>
  <si>
    <t>Доходы бюджетов городских округов от возврата организациями остатков субсидий прошлых лет</t>
  </si>
  <si>
    <t>2 18 04010 04 0000 180</t>
  </si>
  <si>
    <t>Доходы бюджетов городских округов от возврата бюджетными учреждениями остатков субсидий прошлых лет</t>
  </si>
  <si>
    <t>2 18 04020 04 0000 180</t>
  </si>
  <si>
    <t>Доходы бюджетов городских округов от возврата автономными учреждениями остатков субсидий прошлых лет</t>
  </si>
  <si>
    <t>к кассовому плану 
1 полугодия  2013 года</t>
  </si>
  <si>
    <t>Иные межбюджетные трансферты на реализацию программы модернизации здравоохранения Саратовской области на 2011-2013 годы в части укрепления материально-технической базы муниципальных медицинских учреждений на проведение текущего и капитального ремонта</t>
  </si>
</sst>
</file>

<file path=xl/styles.xml><?xml version="1.0" encoding="utf-8"?>
<styleSheet xmlns="http://schemas.openxmlformats.org/spreadsheetml/2006/main">
  <numFmts count="3">
    <numFmt numFmtId="164" formatCode="#,##0.0_ ;[Red]\-#,##0.0\ "/>
    <numFmt numFmtId="165" formatCode="#,##0.0_р_.;[Red]\-#,##0.0_р_.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NewRomanPSMT"/>
    </font>
    <font>
      <sz val="14"/>
      <color rgb="FFFF000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/>
    <xf numFmtId="165" fontId="4" fillId="0" borderId="0" xfId="0" applyNumberFormat="1" applyFont="1" applyAlignment="1" applyProtection="1">
      <alignment horizontal="left" vertical="center"/>
      <protection hidden="1"/>
    </xf>
    <xf numFmtId="0" fontId="5" fillId="0" borderId="0" xfId="0" applyFont="1" applyFill="1" applyBorder="1"/>
    <xf numFmtId="165" fontId="4" fillId="0" borderId="0" xfId="0" applyNumberFormat="1" applyFont="1" applyAlignment="1" applyProtection="1">
      <alignment horizontal="right" vertical="center"/>
      <protection hidden="1"/>
    </xf>
    <xf numFmtId="164" fontId="2" fillId="2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wrapText="1"/>
    </xf>
    <xf numFmtId="0" fontId="1" fillId="0" borderId="3" xfId="0" applyFont="1" applyFill="1" applyBorder="1"/>
    <xf numFmtId="0" fontId="2" fillId="0" borderId="3" xfId="0" applyFont="1" applyFill="1" applyBorder="1" applyAlignment="1">
      <alignment horizontal="right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0" xfId="0" applyFont="1" applyFill="1" applyBorder="1"/>
    <xf numFmtId="0" fontId="6" fillId="2" borderId="1" xfId="0" applyFont="1" applyFill="1" applyBorder="1"/>
    <xf numFmtId="164" fontId="2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Continuous" vertical="center" wrapText="1"/>
    </xf>
    <xf numFmtId="0" fontId="1" fillId="0" borderId="1" xfId="0" applyFont="1" applyFill="1" applyBorder="1" applyAlignment="1">
      <alignment horizontal="centerContinuous" vertical="center" wrapText="1"/>
    </xf>
    <xf numFmtId="164" fontId="2" fillId="2" borderId="4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vertical="top"/>
    </xf>
    <xf numFmtId="164" fontId="11" fillId="2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166" fontId="2" fillId="0" borderId="4" xfId="0" applyNumberFormat="1" applyFont="1" applyFill="1" applyBorder="1" applyAlignment="1">
      <alignment horizontal="right" wrapText="1"/>
    </xf>
    <xf numFmtId="166" fontId="2" fillId="0" borderId="1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left" vertical="top" wrapText="1"/>
    </xf>
    <xf numFmtId="166" fontId="2" fillId="2" borderId="4" xfId="0" applyNumberFormat="1" applyFont="1" applyFill="1" applyBorder="1" applyAlignment="1">
      <alignment horizontal="right" wrapText="1"/>
    </xf>
    <xf numFmtId="166" fontId="2" fillId="2" borderId="1" xfId="0" applyNumberFormat="1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166" fontId="10" fillId="2" borderId="4" xfId="0" applyNumberFormat="1" applyFont="1" applyFill="1" applyBorder="1" applyAlignment="1">
      <alignment horizontal="right" wrapText="1"/>
    </xf>
    <xf numFmtId="166" fontId="10" fillId="0" borderId="1" xfId="0" applyNumberFormat="1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  <legacyDrawing r:id="rId2"/>
  <oleObjects>
    <oleObject progId="Word.Document.12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G101"/>
  <sheetViews>
    <sheetView tabSelected="1" topLeftCell="A91" zoomScale="86" zoomScaleNormal="86" zoomScaleSheetLayoutView="70" workbookViewId="0">
      <selection activeCell="H94" sqref="H94"/>
    </sheetView>
  </sheetViews>
  <sheetFormatPr defaultRowHeight="15"/>
  <cols>
    <col min="1" max="1" width="29" style="3" customWidth="1"/>
    <col min="2" max="2" width="52" style="3" customWidth="1"/>
    <col min="3" max="3" width="16.7109375" style="3" customWidth="1"/>
    <col min="4" max="4" width="18" style="3" customWidth="1"/>
    <col min="5" max="5" width="16.7109375" style="3" customWidth="1"/>
    <col min="6" max="6" width="15.140625" style="3" customWidth="1"/>
    <col min="7" max="7" width="20.7109375" style="3" customWidth="1"/>
    <col min="8" max="16384" width="9.140625" style="3"/>
  </cols>
  <sheetData>
    <row r="1" spans="1:7" ht="41.25" customHeight="1">
      <c r="A1" s="38" t="s">
        <v>122</v>
      </c>
      <c r="B1" s="38"/>
      <c r="C1" s="38"/>
      <c r="D1" s="38"/>
      <c r="E1" s="38"/>
      <c r="F1" s="38"/>
      <c r="G1" s="38"/>
    </row>
    <row r="2" spans="1:7" ht="18.75">
      <c r="A2" s="9"/>
      <c r="B2" s="9"/>
      <c r="C2" s="9"/>
      <c r="D2" s="9"/>
      <c r="E2" s="9"/>
      <c r="F2" s="9"/>
      <c r="G2" s="10" t="s">
        <v>59</v>
      </c>
    </row>
    <row r="3" spans="1:7" ht="18.75" customHeight="1">
      <c r="A3" s="39" t="s">
        <v>57</v>
      </c>
      <c r="B3" s="39" t="s">
        <v>58</v>
      </c>
      <c r="C3" s="40" t="s">
        <v>123</v>
      </c>
      <c r="D3" s="40" t="s">
        <v>124</v>
      </c>
      <c r="E3" s="39" t="s">
        <v>70</v>
      </c>
      <c r="F3" s="18" t="s">
        <v>60</v>
      </c>
      <c r="G3" s="19"/>
    </row>
    <row r="4" spans="1:7" ht="89.25" customHeight="1">
      <c r="A4" s="39"/>
      <c r="B4" s="39"/>
      <c r="C4" s="41"/>
      <c r="D4" s="41"/>
      <c r="E4" s="39"/>
      <c r="F4" s="24" t="s">
        <v>194</v>
      </c>
      <c r="G4" s="23" t="s">
        <v>125</v>
      </c>
    </row>
    <row r="5" spans="1:7" ht="17.25" customHeight="1">
      <c r="A5" s="1">
        <v>1</v>
      </c>
      <c r="B5" s="1">
        <v>2</v>
      </c>
      <c r="C5" s="1">
        <v>3</v>
      </c>
      <c r="D5" s="1">
        <v>4</v>
      </c>
      <c r="E5" s="1">
        <v>5</v>
      </c>
      <c r="F5" s="2">
        <v>6</v>
      </c>
      <c r="G5" s="2">
        <v>7</v>
      </c>
    </row>
    <row r="6" spans="1:7" s="13" customFormat="1" ht="21.75" customHeight="1">
      <c r="A6" s="12" t="s">
        <v>0</v>
      </c>
      <c r="B6" s="12" t="s">
        <v>1</v>
      </c>
      <c r="C6" s="7">
        <f>C7+C9+C13+C17+C18+C19+C28+C31+C35+C40+C41</f>
        <v>3596905.2</v>
      </c>
      <c r="D6" s="7">
        <f>D7+D9+D13+D17+D18+D19+D28+D31+D35+D40+D41</f>
        <v>3655988</v>
      </c>
      <c r="E6" s="7">
        <f>E7+E9+E13+E17+E18+E19+E28+E31+E35+E40+E41</f>
        <v>3593803.1000000006</v>
      </c>
      <c r="F6" s="7">
        <f t="shared" ref="F6:F69" si="0">E6/C6*100</f>
        <v>99.91375641482017</v>
      </c>
      <c r="G6" s="7">
        <f>E6/D6*100</f>
        <v>98.299094526568481</v>
      </c>
    </row>
    <row r="7" spans="1:7" s="13" customFormat="1" ht="18.75" customHeight="1">
      <c r="A7" s="12" t="s">
        <v>2</v>
      </c>
      <c r="B7" s="12" t="s">
        <v>3</v>
      </c>
      <c r="C7" s="7">
        <f>C8</f>
        <v>2199760</v>
      </c>
      <c r="D7" s="7">
        <f>D8</f>
        <v>2184153</v>
      </c>
      <c r="E7" s="7">
        <f>E8</f>
        <v>2101435.1</v>
      </c>
      <c r="F7" s="7">
        <f t="shared" si="0"/>
        <v>95.530198748954433</v>
      </c>
      <c r="G7" s="7">
        <f t="shared" ref="G7:G42" si="1">E7/D7*100</f>
        <v>96.21281567729001</v>
      </c>
    </row>
    <row r="8" spans="1:7" s="13" customFormat="1" ht="19.5" customHeight="1">
      <c r="A8" s="12" t="s">
        <v>4</v>
      </c>
      <c r="B8" s="12" t="s">
        <v>5</v>
      </c>
      <c r="C8" s="7">
        <f>984860+1214900</f>
        <v>2199760</v>
      </c>
      <c r="D8" s="7">
        <v>2184153</v>
      </c>
      <c r="E8" s="7">
        <v>2101435.1</v>
      </c>
      <c r="F8" s="7">
        <f t="shared" si="0"/>
        <v>95.530198748954433</v>
      </c>
      <c r="G8" s="7">
        <f t="shared" si="1"/>
        <v>96.21281567729001</v>
      </c>
    </row>
    <row r="9" spans="1:7" s="13" customFormat="1" ht="22.5" customHeight="1">
      <c r="A9" s="12" t="s">
        <v>6</v>
      </c>
      <c r="B9" s="12" t="s">
        <v>7</v>
      </c>
      <c r="C9" s="7">
        <f>C10+C11+C12</f>
        <v>312850</v>
      </c>
      <c r="D9" s="7">
        <f>D10+D11+D12</f>
        <v>331413.3</v>
      </c>
      <c r="E9" s="7">
        <f>E10+E11+E12</f>
        <v>340444.4</v>
      </c>
      <c r="F9" s="7">
        <f t="shared" si="0"/>
        <v>108.820329231261</v>
      </c>
      <c r="G9" s="7">
        <f t="shared" si="1"/>
        <v>102.72502642470897</v>
      </c>
    </row>
    <row r="10" spans="1:7" s="13" customFormat="1" ht="42" customHeight="1">
      <c r="A10" s="12" t="s">
        <v>8</v>
      </c>
      <c r="B10" s="12" t="s">
        <v>9</v>
      </c>
      <c r="C10" s="7">
        <f>152500+158500</f>
        <v>311000</v>
      </c>
      <c r="D10" s="7">
        <v>326800</v>
      </c>
      <c r="E10" s="7">
        <v>335690.7</v>
      </c>
      <c r="F10" s="7">
        <f t="shared" si="0"/>
        <v>107.93913183279744</v>
      </c>
      <c r="G10" s="7">
        <f t="shared" si="1"/>
        <v>102.72053243574051</v>
      </c>
    </row>
    <row r="11" spans="1:7" s="13" customFormat="1" ht="22.5" customHeight="1">
      <c r="A11" s="12" t="s">
        <v>10</v>
      </c>
      <c r="B11" s="12" t="s">
        <v>11</v>
      </c>
      <c r="C11" s="7">
        <f>850+1000</f>
        <v>1850</v>
      </c>
      <c r="D11" s="7">
        <v>2613.3000000000002</v>
      </c>
      <c r="E11" s="7">
        <v>2613.3000000000002</v>
      </c>
      <c r="F11" s="7">
        <f t="shared" si="0"/>
        <v>141.25945945945949</v>
      </c>
      <c r="G11" s="7">
        <f t="shared" si="1"/>
        <v>100</v>
      </c>
    </row>
    <row r="12" spans="1:7" s="13" customFormat="1" ht="40.5" customHeight="1">
      <c r="A12" s="12" t="s">
        <v>118</v>
      </c>
      <c r="B12" s="12" t="s">
        <v>121</v>
      </c>
      <c r="C12" s="7"/>
      <c r="D12" s="7">
        <v>2000</v>
      </c>
      <c r="E12" s="7">
        <v>2140.4</v>
      </c>
      <c r="F12" s="7"/>
      <c r="G12" s="7">
        <f t="shared" si="1"/>
        <v>107.02000000000001</v>
      </c>
    </row>
    <row r="13" spans="1:7" s="13" customFormat="1" ht="22.5" customHeight="1">
      <c r="A13" s="12" t="s">
        <v>12</v>
      </c>
      <c r="B13" s="12" t="s">
        <v>13</v>
      </c>
      <c r="C13" s="7">
        <f>C14+C16+C15</f>
        <v>587700</v>
      </c>
      <c r="D13" s="7">
        <f>D14+D16+D15</f>
        <v>618700</v>
      </c>
      <c r="E13" s="7">
        <f>E14+E16+E15</f>
        <v>619850.5</v>
      </c>
      <c r="F13" s="7">
        <f t="shared" si="0"/>
        <v>105.47056321252339</v>
      </c>
      <c r="G13" s="7">
        <f t="shared" si="1"/>
        <v>100.18595442055924</v>
      </c>
    </row>
    <row r="14" spans="1:7" s="13" customFormat="1" ht="80.25" customHeight="1">
      <c r="A14" s="12" t="s">
        <v>14</v>
      </c>
      <c r="B14" s="12" t="s">
        <v>15</v>
      </c>
      <c r="C14" s="7">
        <f>13800+45400</f>
        <v>59200</v>
      </c>
      <c r="D14" s="7">
        <v>55600</v>
      </c>
      <c r="E14" s="7">
        <v>55607.5</v>
      </c>
      <c r="F14" s="7">
        <f t="shared" si="0"/>
        <v>93.931587837837839</v>
      </c>
      <c r="G14" s="7">
        <f t="shared" si="1"/>
        <v>100.01348920863309</v>
      </c>
    </row>
    <row r="15" spans="1:7" s="13" customFormat="1" ht="18.75" hidden="1">
      <c r="A15" s="14" t="s">
        <v>68</v>
      </c>
      <c r="B15" s="12" t="s">
        <v>69</v>
      </c>
      <c r="C15" s="7"/>
      <c r="D15" s="7"/>
      <c r="E15" s="7"/>
      <c r="F15" s="7"/>
      <c r="G15" s="22" t="e">
        <f t="shared" si="1"/>
        <v>#DIV/0!</v>
      </c>
    </row>
    <row r="16" spans="1:7" s="13" customFormat="1" ht="20.25" customHeight="1">
      <c r="A16" s="12" t="s">
        <v>16</v>
      </c>
      <c r="B16" s="12" t="s">
        <v>17</v>
      </c>
      <c r="C16" s="7">
        <f>252000+276500</f>
        <v>528500</v>
      </c>
      <c r="D16" s="7">
        <v>563100</v>
      </c>
      <c r="E16" s="7">
        <v>564243</v>
      </c>
      <c r="F16" s="7">
        <f t="shared" si="0"/>
        <v>106.76310312204352</v>
      </c>
      <c r="G16" s="7">
        <f t="shared" si="1"/>
        <v>100.20298348428342</v>
      </c>
    </row>
    <row r="17" spans="1:7" s="13" customFormat="1" ht="20.25" customHeight="1">
      <c r="A17" s="12" t="s">
        <v>18</v>
      </c>
      <c r="B17" s="12" t="s">
        <v>19</v>
      </c>
      <c r="C17" s="15">
        <f>20600+21680</f>
        <v>42280</v>
      </c>
      <c r="D17" s="15">
        <v>42020</v>
      </c>
      <c r="E17" s="15">
        <v>42061.7</v>
      </c>
      <c r="F17" s="7">
        <f t="shared" si="0"/>
        <v>99.483680227057704</v>
      </c>
      <c r="G17" s="7">
        <f t="shared" si="1"/>
        <v>100.09923845787721</v>
      </c>
    </row>
    <row r="18" spans="1:7" s="13" customFormat="1" ht="60" customHeight="1">
      <c r="A18" s="12" t="s">
        <v>20</v>
      </c>
      <c r="B18" s="12" t="s">
        <v>21</v>
      </c>
      <c r="C18" s="7"/>
      <c r="D18" s="7"/>
      <c r="E18" s="7">
        <v>2194.9</v>
      </c>
      <c r="F18" s="7"/>
      <c r="G18" s="7"/>
    </row>
    <row r="19" spans="1:7" s="13" customFormat="1" ht="78.75" customHeight="1">
      <c r="A19" s="12" t="s">
        <v>22</v>
      </c>
      <c r="B19" s="12" t="s">
        <v>23</v>
      </c>
      <c r="C19" s="7">
        <f>C21+C25+C26+C20</f>
        <v>272479.59999999998</v>
      </c>
      <c r="D19" s="7">
        <f>D21+D25+D26+D20</f>
        <v>302092.7</v>
      </c>
      <c r="E19" s="7">
        <f>E21+E25+E26+E20</f>
        <v>308787.89999999997</v>
      </c>
      <c r="F19" s="7">
        <f t="shared" si="0"/>
        <v>113.32514434108094</v>
      </c>
      <c r="G19" s="7">
        <f t="shared" si="1"/>
        <v>102.21627334920704</v>
      </c>
    </row>
    <row r="20" spans="1:7" s="13" customFormat="1" ht="96" hidden="1" customHeight="1">
      <c r="A20" s="12" t="s">
        <v>66</v>
      </c>
      <c r="B20" s="12" t="s">
        <v>65</v>
      </c>
      <c r="C20" s="7"/>
      <c r="D20" s="7"/>
      <c r="E20" s="7"/>
      <c r="F20" s="7" t="e">
        <f t="shared" si="0"/>
        <v>#DIV/0!</v>
      </c>
      <c r="G20" s="22" t="e">
        <f t="shared" si="1"/>
        <v>#DIV/0!</v>
      </c>
    </row>
    <row r="21" spans="1:7" s="13" customFormat="1" ht="150" customHeight="1">
      <c r="A21" s="12" t="s">
        <v>63</v>
      </c>
      <c r="B21" s="12" t="s">
        <v>98</v>
      </c>
      <c r="C21" s="7">
        <f>C22+C23+C24</f>
        <v>263800</v>
      </c>
      <c r="D21" s="7">
        <f>D22+D23+D24</f>
        <v>293213</v>
      </c>
      <c r="E21" s="7">
        <f>E22+E23+E24</f>
        <v>301556.19999999995</v>
      </c>
      <c r="F21" s="7">
        <f t="shared" si="0"/>
        <v>114.31243366186503</v>
      </c>
      <c r="G21" s="7">
        <f t="shared" si="1"/>
        <v>102.84544000436541</v>
      </c>
    </row>
    <row r="22" spans="1:7" s="13" customFormat="1" ht="133.5" customHeight="1">
      <c r="A22" s="12" t="s">
        <v>109</v>
      </c>
      <c r="B22" s="12" t="s">
        <v>24</v>
      </c>
      <c r="C22" s="7">
        <f>107275+107275</f>
        <v>214550</v>
      </c>
      <c r="D22" s="7">
        <v>211389</v>
      </c>
      <c r="E22" s="7">
        <v>210242.5</v>
      </c>
      <c r="F22" s="7">
        <f t="shared" si="0"/>
        <v>97.992309484968544</v>
      </c>
      <c r="G22" s="7">
        <f t="shared" si="1"/>
        <v>99.457634976275969</v>
      </c>
    </row>
    <row r="23" spans="1:7" s="13" customFormat="1" ht="136.5" customHeight="1">
      <c r="A23" s="12" t="s">
        <v>25</v>
      </c>
      <c r="B23" s="12" t="s">
        <v>99</v>
      </c>
      <c r="C23" s="7">
        <f>1250+2000</f>
        <v>3250</v>
      </c>
      <c r="D23" s="7">
        <v>2895</v>
      </c>
      <c r="E23" s="7">
        <v>2605.8000000000002</v>
      </c>
      <c r="F23" s="7">
        <f t="shared" si="0"/>
        <v>80.178461538461548</v>
      </c>
      <c r="G23" s="7">
        <f t="shared" si="1"/>
        <v>90.010362694300525</v>
      </c>
    </row>
    <row r="24" spans="1:7" s="13" customFormat="1" ht="117.75" customHeight="1">
      <c r="A24" s="12" t="s">
        <v>26</v>
      </c>
      <c r="B24" s="12" t="s">
        <v>100</v>
      </c>
      <c r="C24" s="7">
        <f>19000+27000</f>
        <v>46000</v>
      </c>
      <c r="D24" s="7">
        <v>78929</v>
      </c>
      <c r="E24" s="7">
        <v>88707.9</v>
      </c>
      <c r="F24" s="7">
        <f t="shared" si="0"/>
        <v>192.8432608695652</v>
      </c>
      <c r="G24" s="7">
        <f t="shared" si="1"/>
        <v>112.38948928784096</v>
      </c>
    </row>
    <row r="25" spans="1:7" s="13" customFormat="1" ht="93.75">
      <c r="A25" s="12" t="s">
        <v>27</v>
      </c>
      <c r="B25" s="12" t="s">
        <v>28</v>
      </c>
      <c r="C25" s="7">
        <v>5000</v>
      </c>
      <c r="D25" s="7">
        <v>5000</v>
      </c>
      <c r="E25" s="7">
        <v>3328.5</v>
      </c>
      <c r="F25" s="7">
        <f t="shared" si="0"/>
        <v>66.569999999999993</v>
      </c>
      <c r="G25" s="7">
        <f t="shared" si="1"/>
        <v>66.569999999999993</v>
      </c>
    </row>
    <row r="26" spans="1:7" s="13" customFormat="1" ht="129.75" customHeight="1">
      <c r="A26" s="12" t="s">
        <v>29</v>
      </c>
      <c r="B26" s="11" t="s">
        <v>101</v>
      </c>
      <c r="C26" s="7">
        <f>C27</f>
        <v>3679.6</v>
      </c>
      <c r="D26" s="7">
        <f>D27</f>
        <v>3879.7</v>
      </c>
      <c r="E26" s="7">
        <f>E27</f>
        <v>3903.2</v>
      </c>
      <c r="F26" s="7">
        <f t="shared" si="0"/>
        <v>106.07674747255136</v>
      </c>
      <c r="G26" s="7">
        <f t="shared" si="1"/>
        <v>100.60571693687656</v>
      </c>
    </row>
    <row r="27" spans="1:7" s="13" customFormat="1" ht="81" customHeight="1">
      <c r="A27" s="12" t="s">
        <v>30</v>
      </c>
      <c r="B27" s="12" t="s">
        <v>61</v>
      </c>
      <c r="C27" s="7">
        <f>1844.3+1835.3</f>
        <v>3679.6</v>
      </c>
      <c r="D27" s="7">
        <v>3879.7</v>
      </c>
      <c r="E27" s="7">
        <v>3903.2</v>
      </c>
      <c r="F27" s="7">
        <f t="shared" si="0"/>
        <v>106.07674747255136</v>
      </c>
      <c r="G27" s="7">
        <f t="shared" si="1"/>
        <v>100.60571693687656</v>
      </c>
    </row>
    <row r="28" spans="1:7" s="13" customFormat="1" ht="44.25" customHeight="1">
      <c r="A28" s="12" t="s">
        <v>31</v>
      </c>
      <c r="B28" s="12" t="s">
        <v>32</v>
      </c>
      <c r="C28" s="7">
        <f>C29+C30</f>
        <v>13760.7</v>
      </c>
      <c r="D28" s="7">
        <f>D29+D30</f>
        <v>16710.7</v>
      </c>
      <c r="E28" s="7">
        <f>E29+E30</f>
        <v>16717.599999999999</v>
      </c>
      <c r="F28" s="7">
        <f t="shared" si="0"/>
        <v>121.48800569738457</v>
      </c>
      <c r="G28" s="7">
        <f t="shared" si="1"/>
        <v>100.04129090941731</v>
      </c>
    </row>
    <row r="29" spans="1:7" s="13" customFormat="1" ht="42.75" customHeight="1">
      <c r="A29" s="12" t="s">
        <v>33</v>
      </c>
      <c r="B29" s="12" t="s">
        <v>34</v>
      </c>
      <c r="C29" s="7">
        <f>6880+6880</f>
        <v>13760</v>
      </c>
      <c r="D29" s="7">
        <v>16710</v>
      </c>
      <c r="E29" s="7">
        <f>16717.6-0.7</f>
        <v>16716.899999999998</v>
      </c>
      <c r="F29" s="7">
        <f t="shared" si="0"/>
        <v>121.48909883720928</v>
      </c>
      <c r="G29" s="7">
        <f t="shared" si="1"/>
        <v>100.04129263913823</v>
      </c>
    </row>
    <row r="30" spans="1:7" s="13" customFormat="1" ht="61.5" customHeight="1">
      <c r="A30" s="12" t="s">
        <v>119</v>
      </c>
      <c r="B30" s="12" t="s">
        <v>120</v>
      </c>
      <c r="C30" s="7">
        <v>0.7</v>
      </c>
      <c r="D30" s="7">
        <v>0.7</v>
      </c>
      <c r="E30" s="7">
        <v>0.7</v>
      </c>
      <c r="F30" s="7">
        <f t="shared" si="0"/>
        <v>100</v>
      </c>
      <c r="G30" s="7">
        <f t="shared" si="1"/>
        <v>100</v>
      </c>
    </row>
    <row r="31" spans="1:7" s="13" customFormat="1" ht="59.25" customHeight="1">
      <c r="A31" s="11" t="s">
        <v>35</v>
      </c>
      <c r="B31" s="17" t="s">
        <v>117</v>
      </c>
      <c r="C31" s="7">
        <f>C32+C34</f>
        <v>52503.5</v>
      </c>
      <c r="D31" s="7">
        <f>D32+D34</f>
        <v>32574.6</v>
      </c>
      <c r="E31" s="7">
        <f>E32+E33+E34</f>
        <v>33418.1</v>
      </c>
      <c r="F31" s="7">
        <f t="shared" si="0"/>
        <v>63.649280524155529</v>
      </c>
      <c r="G31" s="7">
        <f t="shared" si="1"/>
        <v>102.58944085268891</v>
      </c>
    </row>
    <row r="32" spans="1:7" s="13" customFormat="1" ht="60.75" customHeight="1">
      <c r="A32" s="11" t="s">
        <v>107</v>
      </c>
      <c r="B32" s="17" t="s">
        <v>108</v>
      </c>
      <c r="C32" s="7">
        <f>24265+28238.5</f>
        <v>52503.5</v>
      </c>
      <c r="D32" s="7">
        <v>32574.6</v>
      </c>
      <c r="E32" s="7">
        <v>27947.8</v>
      </c>
      <c r="F32" s="7">
        <f t="shared" si="0"/>
        <v>53.230356071499997</v>
      </c>
      <c r="G32" s="7">
        <f t="shared" si="1"/>
        <v>85.79629527300412</v>
      </c>
    </row>
    <row r="33" spans="1:7" s="13" customFormat="1" ht="57" customHeight="1">
      <c r="A33" s="11" t="s">
        <v>115</v>
      </c>
      <c r="B33" s="17" t="s">
        <v>116</v>
      </c>
      <c r="C33" s="7"/>
      <c r="D33" s="7"/>
      <c r="E33" s="7">
        <v>68.5</v>
      </c>
      <c r="F33" s="7"/>
      <c r="G33" s="7"/>
    </row>
    <row r="34" spans="1:7" s="13" customFormat="1" ht="45.75" customHeight="1">
      <c r="A34" s="11" t="s">
        <v>113</v>
      </c>
      <c r="B34" s="17" t="s">
        <v>114</v>
      </c>
      <c r="C34" s="7">
        <v>0</v>
      </c>
      <c r="D34" s="7">
        <v>0</v>
      </c>
      <c r="E34" s="7">
        <f>5271.5+130.3</f>
        <v>5401.8</v>
      </c>
      <c r="F34" s="7"/>
      <c r="G34" s="22" t="e">
        <f t="shared" si="1"/>
        <v>#DIV/0!</v>
      </c>
    </row>
    <row r="35" spans="1:7" s="13" customFormat="1" ht="42.75" customHeight="1">
      <c r="A35" s="12" t="s">
        <v>36</v>
      </c>
      <c r="B35" s="12" t="s">
        <v>110</v>
      </c>
      <c r="C35" s="16">
        <f>C37+C38+C39</f>
        <v>73900</v>
      </c>
      <c r="D35" s="16">
        <f>D37+D38+D39+D36</f>
        <v>82229.3</v>
      </c>
      <c r="E35" s="16">
        <f>E37+E38+E39+E36</f>
        <v>74546.700000000012</v>
      </c>
      <c r="F35" s="7">
        <f t="shared" si="0"/>
        <v>100.87510148849799</v>
      </c>
      <c r="G35" s="7">
        <f t="shared" si="1"/>
        <v>90.657101544096818</v>
      </c>
    </row>
    <row r="36" spans="1:7" s="13" customFormat="1" ht="43.5" customHeight="1">
      <c r="A36" s="11" t="s">
        <v>104</v>
      </c>
      <c r="B36" s="17" t="s">
        <v>105</v>
      </c>
      <c r="C36" s="16"/>
      <c r="D36" s="16">
        <v>420</v>
      </c>
      <c r="E36" s="16">
        <v>420</v>
      </c>
      <c r="F36" s="7"/>
      <c r="G36" s="7">
        <f t="shared" si="1"/>
        <v>100</v>
      </c>
    </row>
    <row r="37" spans="1:7" s="13" customFormat="1" ht="150" customHeight="1">
      <c r="A37" s="11" t="s">
        <v>106</v>
      </c>
      <c r="B37" s="17" t="s">
        <v>102</v>
      </c>
      <c r="C37" s="7">
        <f>14600+29300</f>
        <v>43900</v>
      </c>
      <c r="D37" s="7">
        <v>48159.3</v>
      </c>
      <c r="E37" s="7">
        <v>47415.1</v>
      </c>
      <c r="F37" s="7">
        <f t="shared" si="0"/>
        <v>108.00706150341685</v>
      </c>
      <c r="G37" s="7">
        <f t="shared" si="1"/>
        <v>98.454711758684184</v>
      </c>
    </row>
    <row r="38" spans="1:7" s="13" customFormat="1" ht="78.75" customHeight="1">
      <c r="A38" s="12" t="s">
        <v>37</v>
      </c>
      <c r="B38" s="12" t="s">
        <v>38</v>
      </c>
      <c r="C38" s="7">
        <f>15000+15000</f>
        <v>30000</v>
      </c>
      <c r="D38" s="7">
        <v>33650</v>
      </c>
      <c r="E38" s="7">
        <v>26665</v>
      </c>
      <c r="F38" s="7">
        <f t="shared" si="0"/>
        <v>88.88333333333334</v>
      </c>
      <c r="G38" s="7">
        <f t="shared" si="1"/>
        <v>79.242199108469535</v>
      </c>
    </row>
    <row r="39" spans="1:7" s="13" customFormat="1" ht="98.25" customHeight="1">
      <c r="A39" s="12" t="s">
        <v>67</v>
      </c>
      <c r="B39" s="17" t="s">
        <v>103</v>
      </c>
      <c r="C39" s="7"/>
      <c r="D39" s="7"/>
      <c r="E39" s="7">
        <v>46.6</v>
      </c>
      <c r="F39" s="7"/>
      <c r="G39" s="22" t="e">
        <f t="shared" si="1"/>
        <v>#DIV/0!</v>
      </c>
    </row>
    <row r="40" spans="1:7" s="13" customFormat="1" ht="40.5" customHeight="1">
      <c r="A40" s="12" t="s">
        <v>39</v>
      </c>
      <c r="B40" s="12" t="s">
        <v>40</v>
      </c>
      <c r="C40" s="7">
        <f>17776.3+23895.1</f>
        <v>41671.399999999994</v>
      </c>
      <c r="D40" s="7">
        <v>46094.400000000001</v>
      </c>
      <c r="E40" s="7">
        <v>53877.7</v>
      </c>
      <c r="F40" s="7">
        <f t="shared" si="0"/>
        <v>129.29179245237742</v>
      </c>
      <c r="G40" s="7">
        <f t="shared" si="1"/>
        <v>116.88556527474051</v>
      </c>
    </row>
    <row r="41" spans="1:7" s="13" customFormat="1" ht="21.75" customHeight="1">
      <c r="A41" s="12" t="s">
        <v>41</v>
      </c>
      <c r="B41" s="12" t="s">
        <v>42</v>
      </c>
      <c r="C41" s="7"/>
      <c r="D41" s="8"/>
      <c r="E41" s="8">
        <v>468.5</v>
      </c>
      <c r="F41" s="7"/>
      <c r="G41" s="22" t="e">
        <f t="shared" si="1"/>
        <v>#DIV/0!</v>
      </c>
    </row>
    <row r="42" spans="1:7" s="13" customFormat="1" ht="39" hidden="1" customHeight="1">
      <c r="A42" s="21" t="s">
        <v>111</v>
      </c>
      <c r="B42" s="17" t="s">
        <v>112</v>
      </c>
      <c r="C42" s="20"/>
      <c r="D42" s="8"/>
      <c r="E42" s="8"/>
      <c r="F42" s="7" t="e">
        <f t="shared" si="0"/>
        <v>#DIV/0!</v>
      </c>
      <c r="G42" s="22" t="e">
        <f t="shared" si="1"/>
        <v>#DIV/0!</v>
      </c>
    </row>
    <row r="43" spans="1:7" ht="18.75">
      <c r="A43" s="25" t="s">
        <v>43</v>
      </c>
      <c r="B43" s="25" t="s">
        <v>83</v>
      </c>
      <c r="C43" s="26">
        <f>C44+C88+C91+C95</f>
        <v>1954487.9999999995</v>
      </c>
      <c r="D43" s="26">
        <f>D44+D88+D91+D95</f>
        <v>2752792.899999999</v>
      </c>
      <c r="E43" s="26">
        <f>E44+E88+E91+E95</f>
        <v>1841825.4999999995</v>
      </c>
      <c r="F43" s="7">
        <f t="shared" si="0"/>
        <v>94.235702649491841</v>
      </c>
      <c r="G43" s="30">
        <f t="shared" ref="G43:G97" si="2">E43/D43*100</f>
        <v>66.907521448489646</v>
      </c>
    </row>
    <row r="44" spans="1:7" ht="57" customHeight="1">
      <c r="A44" s="28" t="s">
        <v>84</v>
      </c>
      <c r="B44" s="28" t="s">
        <v>85</v>
      </c>
      <c r="C44" s="29">
        <f>SUM(C45:C87)</f>
        <v>1819487.9999999995</v>
      </c>
      <c r="D44" s="26">
        <f t="shared" ref="D44" si="3">SUM(D45:D87)</f>
        <v>2735727.7999999989</v>
      </c>
      <c r="E44" s="26">
        <f>SUM(E45:E87)</f>
        <v>1824760.3999999994</v>
      </c>
      <c r="F44" s="7">
        <f t="shared" si="0"/>
        <v>100.28977382648306</v>
      </c>
      <c r="G44" s="30">
        <f t="shared" si="2"/>
        <v>66.701095043154524</v>
      </c>
    </row>
    <row r="45" spans="1:7" ht="37.5">
      <c r="A45" s="31" t="s">
        <v>44</v>
      </c>
      <c r="B45" s="31" t="s">
        <v>45</v>
      </c>
      <c r="C45" s="30">
        <v>14220.8</v>
      </c>
      <c r="D45" s="27">
        <v>14220.8</v>
      </c>
      <c r="E45" s="27">
        <v>14220.8</v>
      </c>
      <c r="F45" s="7">
        <f t="shared" si="0"/>
        <v>100</v>
      </c>
      <c r="G45" s="30">
        <f t="shared" si="2"/>
        <v>100</v>
      </c>
    </row>
    <row r="46" spans="1:7" ht="39.75" customHeight="1">
      <c r="A46" s="31" t="s">
        <v>71</v>
      </c>
      <c r="B46" s="31" t="s">
        <v>72</v>
      </c>
      <c r="C46" s="30"/>
      <c r="D46" s="27">
        <v>6708</v>
      </c>
      <c r="E46" s="27">
        <v>3986.7</v>
      </c>
      <c r="F46" s="7"/>
      <c r="G46" s="30">
        <f t="shared" si="2"/>
        <v>59.432021466905184</v>
      </c>
    </row>
    <row r="47" spans="1:7" ht="37.5" hidden="1">
      <c r="A47" s="31" t="s">
        <v>128</v>
      </c>
      <c r="B47" s="32" t="s">
        <v>129</v>
      </c>
      <c r="C47" s="30"/>
      <c r="D47" s="27"/>
      <c r="E47" s="27"/>
      <c r="F47" s="7" t="e">
        <f t="shared" si="0"/>
        <v>#DIV/0!</v>
      </c>
      <c r="G47" s="30" t="e">
        <f t="shared" si="2"/>
        <v>#DIV/0!</v>
      </c>
    </row>
    <row r="48" spans="1:7" ht="112.5" customHeight="1">
      <c r="A48" s="31" t="s">
        <v>130</v>
      </c>
      <c r="B48" s="31" t="s">
        <v>131</v>
      </c>
      <c r="C48" s="30"/>
      <c r="D48" s="27">
        <v>61282.2</v>
      </c>
      <c r="E48" s="27"/>
      <c r="F48" s="7"/>
      <c r="G48" s="30"/>
    </row>
    <row r="49" spans="1:7" ht="115.5" customHeight="1">
      <c r="A49" s="31" t="s">
        <v>132</v>
      </c>
      <c r="B49" s="31" t="s">
        <v>133</v>
      </c>
      <c r="C49" s="30"/>
      <c r="D49" s="27">
        <v>718112.5</v>
      </c>
      <c r="E49" s="27"/>
      <c r="F49" s="7"/>
      <c r="G49" s="30"/>
    </row>
    <row r="50" spans="1:7" ht="75" hidden="1">
      <c r="A50" s="31" t="s">
        <v>134</v>
      </c>
      <c r="B50" s="32" t="s">
        <v>135</v>
      </c>
      <c r="C50" s="30"/>
      <c r="D50" s="27"/>
      <c r="E50" s="27"/>
      <c r="F50" s="7" t="e">
        <f t="shared" si="0"/>
        <v>#DIV/0!</v>
      </c>
      <c r="G50" s="30" t="e">
        <f t="shared" si="2"/>
        <v>#DIV/0!</v>
      </c>
    </row>
    <row r="51" spans="1:7" ht="75">
      <c r="A51" s="31" t="s">
        <v>136</v>
      </c>
      <c r="B51" s="31" t="s">
        <v>137</v>
      </c>
      <c r="C51" s="30"/>
      <c r="D51" s="27">
        <v>971.2</v>
      </c>
      <c r="E51" s="27"/>
      <c r="F51" s="7"/>
      <c r="G51" s="30"/>
    </row>
    <row r="52" spans="1:7" ht="75" hidden="1">
      <c r="A52" s="31" t="s">
        <v>86</v>
      </c>
      <c r="B52" s="31" t="s">
        <v>87</v>
      </c>
      <c r="C52" s="30"/>
      <c r="D52" s="27"/>
      <c r="E52" s="27"/>
      <c r="F52" s="7" t="e">
        <f t="shared" si="0"/>
        <v>#DIV/0!</v>
      </c>
      <c r="G52" s="30" t="e">
        <f t="shared" si="2"/>
        <v>#DIV/0!</v>
      </c>
    </row>
    <row r="53" spans="1:7" ht="75" hidden="1">
      <c r="A53" s="33" t="s">
        <v>138</v>
      </c>
      <c r="B53" s="31" t="s">
        <v>139</v>
      </c>
      <c r="C53" s="30"/>
      <c r="D53" s="27"/>
      <c r="E53" s="27"/>
      <c r="F53" s="7" t="e">
        <f t="shared" si="0"/>
        <v>#DIV/0!</v>
      </c>
      <c r="G53" s="30" t="e">
        <f t="shared" si="2"/>
        <v>#DIV/0!</v>
      </c>
    </row>
    <row r="54" spans="1:7" ht="56.25" hidden="1">
      <c r="A54" s="31" t="s">
        <v>140</v>
      </c>
      <c r="B54" s="32" t="s">
        <v>141</v>
      </c>
      <c r="C54" s="30"/>
      <c r="D54" s="27"/>
      <c r="E54" s="27"/>
      <c r="F54" s="7" t="e">
        <f t="shared" si="0"/>
        <v>#DIV/0!</v>
      </c>
      <c r="G54" s="30" t="e">
        <f t="shared" si="2"/>
        <v>#DIV/0!</v>
      </c>
    </row>
    <row r="55" spans="1:7" ht="56.25" hidden="1">
      <c r="A55" s="31" t="s">
        <v>142</v>
      </c>
      <c r="B55" s="31" t="s">
        <v>143</v>
      </c>
      <c r="C55" s="30"/>
      <c r="D55" s="27"/>
      <c r="E55" s="27"/>
      <c r="F55" s="7" t="e">
        <f t="shared" si="0"/>
        <v>#DIV/0!</v>
      </c>
      <c r="G55" s="30" t="e">
        <f t="shared" si="2"/>
        <v>#DIV/0!</v>
      </c>
    </row>
    <row r="56" spans="1:7" ht="94.5" customHeight="1">
      <c r="A56" s="31" t="s">
        <v>144</v>
      </c>
      <c r="B56" s="31" t="s">
        <v>145</v>
      </c>
      <c r="C56" s="30">
        <v>27000</v>
      </c>
      <c r="D56" s="27"/>
      <c r="E56" s="27"/>
      <c r="F56" s="7"/>
      <c r="G56" s="30"/>
    </row>
    <row r="57" spans="1:7" ht="75">
      <c r="A57" s="31" t="s">
        <v>146</v>
      </c>
      <c r="B57" s="32" t="s">
        <v>147</v>
      </c>
      <c r="C57" s="30">
        <v>40000</v>
      </c>
      <c r="D57" s="27">
        <v>100700</v>
      </c>
      <c r="E57" s="27">
        <v>100700</v>
      </c>
      <c r="F57" s="7">
        <f t="shared" si="0"/>
        <v>251.75</v>
      </c>
      <c r="G57" s="30">
        <f t="shared" si="2"/>
        <v>100</v>
      </c>
    </row>
    <row r="58" spans="1:7" ht="112.5" hidden="1">
      <c r="A58" s="31" t="s">
        <v>148</v>
      </c>
      <c r="B58" s="31" t="s">
        <v>149</v>
      </c>
      <c r="C58" s="30"/>
      <c r="D58" s="27"/>
      <c r="E58" s="27"/>
      <c r="F58" s="7" t="e">
        <f t="shared" si="0"/>
        <v>#DIV/0!</v>
      </c>
      <c r="G58" s="30" t="e">
        <f t="shared" si="2"/>
        <v>#DIV/0!</v>
      </c>
    </row>
    <row r="59" spans="1:7" ht="168.75" hidden="1">
      <c r="A59" s="31" t="s">
        <v>150</v>
      </c>
      <c r="B59" s="31" t="s">
        <v>151</v>
      </c>
      <c r="C59" s="30"/>
      <c r="D59" s="27"/>
      <c r="E59" s="27"/>
      <c r="F59" s="7" t="e">
        <f t="shared" si="0"/>
        <v>#DIV/0!</v>
      </c>
      <c r="G59" s="30" t="e">
        <f t="shared" si="2"/>
        <v>#DIV/0!</v>
      </c>
    </row>
    <row r="60" spans="1:7" ht="58.5" customHeight="1">
      <c r="A60" s="31" t="s">
        <v>152</v>
      </c>
      <c r="B60" s="31" t="s">
        <v>153</v>
      </c>
      <c r="C60" s="30"/>
      <c r="D60" s="27">
        <v>188.2</v>
      </c>
      <c r="E60" s="27">
        <v>120.3</v>
      </c>
      <c r="F60" s="7"/>
      <c r="G60" s="30">
        <f t="shared" si="2"/>
        <v>63.921360255047823</v>
      </c>
    </row>
    <row r="61" spans="1:7" ht="75" hidden="1">
      <c r="A61" s="31" t="s">
        <v>154</v>
      </c>
      <c r="B61" s="32" t="s">
        <v>155</v>
      </c>
      <c r="C61" s="30"/>
      <c r="D61" s="27"/>
      <c r="E61" s="27"/>
      <c r="F61" s="7" t="e">
        <f t="shared" si="0"/>
        <v>#DIV/0!</v>
      </c>
      <c r="G61" s="30" t="e">
        <f t="shared" si="2"/>
        <v>#DIV/0!</v>
      </c>
    </row>
    <row r="62" spans="1:7" ht="37.5">
      <c r="A62" s="31" t="s">
        <v>46</v>
      </c>
      <c r="B62" s="31" t="s">
        <v>156</v>
      </c>
      <c r="C62" s="30">
        <v>24332</v>
      </c>
      <c r="D62" s="27">
        <v>25726.799999999999</v>
      </c>
      <c r="E62" s="27">
        <v>25290.6</v>
      </c>
      <c r="F62" s="7">
        <f t="shared" si="0"/>
        <v>103.93966792700968</v>
      </c>
      <c r="G62" s="30">
        <f t="shared" si="2"/>
        <v>98.304491813983859</v>
      </c>
    </row>
    <row r="63" spans="1:7" ht="182.25" customHeight="1">
      <c r="A63" s="31" t="s">
        <v>47</v>
      </c>
      <c r="B63" s="31" t="s">
        <v>88</v>
      </c>
      <c r="C63" s="30">
        <v>1319357.6000000001</v>
      </c>
      <c r="D63" s="27">
        <v>1370707.9</v>
      </c>
      <c r="E63" s="27">
        <v>1356356</v>
      </c>
      <c r="F63" s="7">
        <f t="shared" si="0"/>
        <v>102.80427383751001</v>
      </c>
      <c r="G63" s="30">
        <f t="shared" si="2"/>
        <v>98.952957081519713</v>
      </c>
    </row>
    <row r="64" spans="1:7" ht="79.5" customHeight="1">
      <c r="A64" s="31" t="s">
        <v>48</v>
      </c>
      <c r="B64" s="32" t="s">
        <v>89</v>
      </c>
      <c r="C64" s="30">
        <v>1665.4</v>
      </c>
      <c r="D64" s="27">
        <v>1665.4</v>
      </c>
      <c r="E64" s="27">
        <v>1665.4</v>
      </c>
      <c r="F64" s="7">
        <f t="shared" si="0"/>
        <v>100</v>
      </c>
      <c r="G64" s="30">
        <f t="shared" si="2"/>
        <v>100</v>
      </c>
    </row>
    <row r="65" spans="1:7" ht="180.75" customHeight="1">
      <c r="A65" s="31" t="s">
        <v>49</v>
      </c>
      <c r="B65" s="31" t="s">
        <v>157</v>
      </c>
      <c r="C65" s="30">
        <v>596.5</v>
      </c>
      <c r="D65" s="27">
        <v>596.5</v>
      </c>
      <c r="E65" s="27">
        <v>596.5</v>
      </c>
      <c r="F65" s="7">
        <f t="shared" si="0"/>
        <v>100</v>
      </c>
      <c r="G65" s="30">
        <f t="shared" si="2"/>
        <v>100</v>
      </c>
    </row>
    <row r="66" spans="1:7" ht="125.25" customHeight="1">
      <c r="A66" s="31" t="s">
        <v>64</v>
      </c>
      <c r="B66" s="31" t="s">
        <v>90</v>
      </c>
      <c r="C66" s="30">
        <v>618.4</v>
      </c>
      <c r="D66" s="27">
        <v>618.4</v>
      </c>
      <c r="E66" s="27">
        <v>618.4</v>
      </c>
      <c r="F66" s="7">
        <f t="shared" si="0"/>
        <v>100</v>
      </c>
      <c r="G66" s="30">
        <f t="shared" si="2"/>
        <v>100</v>
      </c>
    </row>
    <row r="67" spans="1:7" ht="112.5">
      <c r="A67" s="31" t="s">
        <v>50</v>
      </c>
      <c r="B67" s="32" t="s">
        <v>91</v>
      </c>
      <c r="C67" s="30">
        <v>7735.8</v>
      </c>
      <c r="D67" s="27">
        <v>8105.4</v>
      </c>
      <c r="E67" s="27">
        <v>7879.9</v>
      </c>
      <c r="F67" s="7">
        <f t="shared" si="0"/>
        <v>101.86276791023552</v>
      </c>
      <c r="G67" s="30">
        <f t="shared" si="2"/>
        <v>97.217904113307171</v>
      </c>
    </row>
    <row r="68" spans="1:7" ht="94.5" customHeight="1">
      <c r="A68" s="31" t="s">
        <v>51</v>
      </c>
      <c r="B68" s="31" t="s">
        <v>92</v>
      </c>
      <c r="C68" s="30">
        <v>8037.5</v>
      </c>
      <c r="D68" s="27">
        <v>8037.5</v>
      </c>
      <c r="E68" s="27">
        <v>7022.9</v>
      </c>
      <c r="F68" s="7">
        <f t="shared" si="0"/>
        <v>87.376671850699836</v>
      </c>
      <c r="G68" s="30">
        <f t="shared" si="2"/>
        <v>87.376671850699836</v>
      </c>
    </row>
    <row r="69" spans="1:7" ht="112.5">
      <c r="A69" s="31" t="s">
        <v>52</v>
      </c>
      <c r="B69" s="31" t="s">
        <v>93</v>
      </c>
      <c r="C69" s="30">
        <v>1102.4000000000001</v>
      </c>
      <c r="D69" s="27">
        <v>1080.9000000000001</v>
      </c>
      <c r="E69" s="27">
        <v>972.9</v>
      </c>
      <c r="F69" s="7">
        <f t="shared" si="0"/>
        <v>88.252902757619736</v>
      </c>
      <c r="G69" s="30">
        <f t="shared" si="2"/>
        <v>90.008326394671101</v>
      </c>
    </row>
    <row r="70" spans="1:7" ht="200.25" customHeight="1">
      <c r="A70" s="31" t="s">
        <v>53</v>
      </c>
      <c r="B70" s="32" t="s">
        <v>158</v>
      </c>
      <c r="C70" s="30">
        <v>2301</v>
      </c>
      <c r="D70" s="27">
        <v>2381</v>
      </c>
      <c r="E70" s="27">
        <v>2256</v>
      </c>
      <c r="F70" s="7">
        <f t="shared" ref="F70:F97" si="4">E70/C70*100</f>
        <v>98.044328552803123</v>
      </c>
      <c r="G70" s="30">
        <f t="shared" si="2"/>
        <v>94.750104997900038</v>
      </c>
    </row>
    <row r="71" spans="1:7" ht="130.5" hidden="1" customHeight="1">
      <c r="A71" s="31" t="s">
        <v>54</v>
      </c>
      <c r="B71" s="31" t="s">
        <v>159</v>
      </c>
      <c r="C71" s="30"/>
      <c r="D71" s="27"/>
      <c r="E71" s="27"/>
      <c r="F71" s="7" t="e">
        <f t="shared" si="4"/>
        <v>#DIV/0!</v>
      </c>
      <c r="G71" s="30" t="e">
        <f t="shared" si="2"/>
        <v>#DIV/0!</v>
      </c>
    </row>
    <row r="72" spans="1:7" ht="147.75" customHeight="1">
      <c r="A72" s="31" t="s">
        <v>75</v>
      </c>
      <c r="B72" s="31" t="s">
        <v>160</v>
      </c>
      <c r="C72" s="30">
        <v>35044.400000000001</v>
      </c>
      <c r="D72" s="27">
        <v>41936.400000000001</v>
      </c>
      <c r="E72" s="27">
        <v>39120.800000000003</v>
      </c>
      <c r="F72" s="7">
        <f t="shared" si="4"/>
        <v>111.63210099188458</v>
      </c>
      <c r="G72" s="30">
        <f t="shared" si="2"/>
        <v>93.286023597638334</v>
      </c>
    </row>
    <row r="73" spans="1:7" ht="74.25" customHeight="1">
      <c r="A73" s="31" t="s">
        <v>73</v>
      </c>
      <c r="B73" s="32" t="s">
        <v>74</v>
      </c>
      <c r="C73" s="30">
        <v>411.9</v>
      </c>
      <c r="D73" s="27">
        <v>411.9</v>
      </c>
      <c r="E73" s="27">
        <v>411.9</v>
      </c>
      <c r="F73" s="7">
        <f t="shared" si="4"/>
        <v>100</v>
      </c>
      <c r="G73" s="30">
        <f t="shared" si="2"/>
        <v>100</v>
      </c>
    </row>
    <row r="74" spans="1:7" ht="91.5" customHeight="1">
      <c r="A74" s="31" t="s">
        <v>76</v>
      </c>
      <c r="B74" s="31" t="s">
        <v>94</v>
      </c>
      <c r="C74" s="30">
        <v>184020.4</v>
      </c>
      <c r="D74" s="27">
        <v>134020.4</v>
      </c>
      <c r="E74" s="27">
        <v>94018.7</v>
      </c>
      <c r="F74" s="7">
        <f t="shared" si="4"/>
        <v>51.091455077806593</v>
      </c>
      <c r="G74" s="30">
        <f t="shared" si="2"/>
        <v>70.152529017970394</v>
      </c>
    </row>
    <row r="75" spans="1:7" ht="147.75" customHeight="1">
      <c r="A75" s="31" t="s">
        <v>161</v>
      </c>
      <c r="B75" s="31" t="s">
        <v>162</v>
      </c>
      <c r="C75" s="30">
        <v>35729.300000000003</v>
      </c>
      <c r="D75" s="27">
        <v>35637.699999999997</v>
      </c>
      <c r="E75" s="27">
        <v>22903.9</v>
      </c>
      <c r="F75" s="7">
        <f t="shared" si="4"/>
        <v>64.103970690721624</v>
      </c>
      <c r="G75" s="30">
        <f t="shared" si="2"/>
        <v>64.268737881513132</v>
      </c>
    </row>
    <row r="76" spans="1:7" ht="148.5" customHeight="1">
      <c r="A76" s="31" t="s">
        <v>163</v>
      </c>
      <c r="B76" s="32" t="s">
        <v>164</v>
      </c>
      <c r="C76" s="30">
        <v>4335.5</v>
      </c>
      <c r="D76" s="27">
        <v>4335.5</v>
      </c>
      <c r="E76" s="27">
        <v>4335.5</v>
      </c>
      <c r="F76" s="7">
        <f t="shared" si="4"/>
        <v>100</v>
      </c>
      <c r="G76" s="30">
        <f t="shared" si="2"/>
        <v>100</v>
      </c>
    </row>
    <row r="77" spans="1:7" ht="252" customHeight="1">
      <c r="A77" s="31" t="s">
        <v>165</v>
      </c>
      <c r="B77" s="31" t="s">
        <v>166</v>
      </c>
      <c r="C77" s="30">
        <v>2463.3000000000002</v>
      </c>
      <c r="D77" s="27">
        <v>2463.3000000000002</v>
      </c>
      <c r="E77" s="27">
        <v>2275</v>
      </c>
      <c r="F77" s="7">
        <f t="shared" si="4"/>
        <v>92.355782892867282</v>
      </c>
      <c r="G77" s="30">
        <f t="shared" si="2"/>
        <v>92.355782892867282</v>
      </c>
    </row>
    <row r="78" spans="1:7" ht="130.5" customHeight="1">
      <c r="A78" s="31" t="s">
        <v>167</v>
      </c>
      <c r="B78" s="31" t="s">
        <v>168</v>
      </c>
      <c r="C78" s="30">
        <v>94725.9</v>
      </c>
      <c r="D78" s="27">
        <v>94725.9</v>
      </c>
      <c r="E78" s="27">
        <v>75810.8</v>
      </c>
      <c r="F78" s="7">
        <f t="shared" si="4"/>
        <v>80.03175477878807</v>
      </c>
      <c r="G78" s="30">
        <f t="shared" si="2"/>
        <v>80.03175477878807</v>
      </c>
    </row>
    <row r="79" spans="1:7" ht="147.75" customHeight="1">
      <c r="A79" s="31" t="s">
        <v>169</v>
      </c>
      <c r="B79" s="32" t="s">
        <v>170</v>
      </c>
      <c r="C79" s="30">
        <v>1711.4</v>
      </c>
      <c r="D79" s="27">
        <v>1711.4</v>
      </c>
      <c r="E79" s="27">
        <v>1711.4</v>
      </c>
      <c r="F79" s="7">
        <f t="shared" si="4"/>
        <v>100</v>
      </c>
      <c r="G79" s="30">
        <f t="shared" si="2"/>
        <v>100</v>
      </c>
    </row>
    <row r="80" spans="1:7" ht="108" customHeight="1">
      <c r="A80" s="31" t="s">
        <v>171</v>
      </c>
      <c r="B80" s="31" t="s">
        <v>172</v>
      </c>
      <c r="C80" s="30"/>
      <c r="D80" s="27">
        <v>211.1</v>
      </c>
      <c r="E80" s="27">
        <v>211.1</v>
      </c>
      <c r="F80" s="7"/>
      <c r="G80" s="30">
        <f t="shared" si="2"/>
        <v>100</v>
      </c>
    </row>
    <row r="81" spans="1:7" ht="144.75" customHeight="1">
      <c r="A81" s="31" t="s">
        <v>173</v>
      </c>
      <c r="B81" s="31" t="s">
        <v>174</v>
      </c>
      <c r="C81" s="30">
        <v>13965.5</v>
      </c>
      <c r="D81" s="27">
        <v>14191.6</v>
      </c>
      <c r="E81" s="27">
        <v>13800.9</v>
      </c>
      <c r="F81" s="7">
        <f t="shared" si="4"/>
        <v>98.821381260964515</v>
      </c>
      <c r="G81" s="30">
        <f t="shared" si="2"/>
        <v>97.246962992192564</v>
      </c>
    </row>
    <row r="82" spans="1:7" ht="144.75" customHeight="1">
      <c r="A82" s="31" t="s">
        <v>175</v>
      </c>
      <c r="B82" s="31" t="s">
        <v>176</v>
      </c>
      <c r="C82" s="30">
        <v>113</v>
      </c>
      <c r="D82" s="27">
        <v>114.7</v>
      </c>
      <c r="E82" s="27">
        <v>112.6</v>
      </c>
      <c r="F82" s="7">
        <f t="shared" si="4"/>
        <v>99.646017699115035</v>
      </c>
      <c r="G82" s="30">
        <f t="shared" si="2"/>
        <v>98.169136878814285</v>
      </c>
    </row>
    <row r="83" spans="1:7" ht="93.75" hidden="1">
      <c r="A83" s="31" t="s">
        <v>55</v>
      </c>
      <c r="B83" s="31" t="s">
        <v>177</v>
      </c>
      <c r="C83" s="30"/>
      <c r="D83" s="27"/>
      <c r="E83" s="27"/>
      <c r="F83" s="7" t="e">
        <f t="shared" si="4"/>
        <v>#DIV/0!</v>
      </c>
      <c r="G83" s="30" t="e">
        <f t="shared" si="2"/>
        <v>#DIV/0!</v>
      </c>
    </row>
    <row r="84" spans="1:7" ht="37.5" customHeight="1">
      <c r="A84" s="31" t="s">
        <v>178</v>
      </c>
      <c r="B84" s="32" t="s">
        <v>179</v>
      </c>
      <c r="C84" s="30"/>
      <c r="D84" s="27">
        <v>56151.4</v>
      </c>
      <c r="E84" s="27">
        <v>48233.8</v>
      </c>
      <c r="F84" s="7"/>
      <c r="G84" s="30">
        <f t="shared" si="2"/>
        <v>85.899550144787128</v>
      </c>
    </row>
    <row r="85" spans="1:7" ht="56.25" hidden="1">
      <c r="A85" s="31" t="s">
        <v>77</v>
      </c>
      <c r="B85" s="31" t="s">
        <v>78</v>
      </c>
      <c r="C85" s="30"/>
      <c r="D85" s="27"/>
      <c r="E85" s="27"/>
      <c r="F85" s="7" t="e">
        <f t="shared" si="4"/>
        <v>#DIV/0!</v>
      </c>
      <c r="G85" s="30" t="e">
        <f t="shared" si="2"/>
        <v>#DIV/0!</v>
      </c>
    </row>
    <row r="86" spans="1:7" ht="129.75" customHeight="1">
      <c r="A86" s="31" t="s">
        <v>180</v>
      </c>
      <c r="B86" s="31" t="s">
        <v>195</v>
      </c>
      <c r="C86" s="30"/>
      <c r="D86" s="27">
        <v>28713.8</v>
      </c>
      <c r="E86" s="27">
        <v>127.6</v>
      </c>
      <c r="F86" s="7"/>
      <c r="G86" s="30">
        <f t="shared" si="2"/>
        <v>0.44438562642353152</v>
      </c>
    </row>
    <row r="87" spans="1:7" ht="93.75" hidden="1">
      <c r="A87" s="31" t="s">
        <v>79</v>
      </c>
      <c r="B87" s="32" t="s">
        <v>80</v>
      </c>
      <c r="C87" s="30"/>
      <c r="D87" s="27"/>
      <c r="E87" s="27"/>
      <c r="F87" s="7" t="e">
        <f t="shared" si="4"/>
        <v>#DIV/0!</v>
      </c>
      <c r="G87" s="30" t="e">
        <f t="shared" si="2"/>
        <v>#DIV/0!</v>
      </c>
    </row>
    <row r="88" spans="1:7" ht="21" customHeight="1">
      <c r="A88" s="31" t="s">
        <v>181</v>
      </c>
      <c r="B88" s="32" t="s">
        <v>182</v>
      </c>
      <c r="C88" s="29">
        <f t="shared" ref="C88:E89" si="5">C89</f>
        <v>135000</v>
      </c>
      <c r="D88" s="27">
        <f t="shared" si="5"/>
        <v>62000</v>
      </c>
      <c r="E88" s="27">
        <f t="shared" si="5"/>
        <v>62000</v>
      </c>
      <c r="F88" s="7">
        <f t="shared" si="4"/>
        <v>45.925925925925924</v>
      </c>
      <c r="G88" s="30">
        <f t="shared" si="2"/>
        <v>100</v>
      </c>
    </row>
    <row r="89" spans="1:7" ht="37.5">
      <c r="A89" s="31" t="s">
        <v>183</v>
      </c>
      <c r="B89" s="32" t="s">
        <v>184</v>
      </c>
      <c r="C89" s="30">
        <f t="shared" si="5"/>
        <v>135000</v>
      </c>
      <c r="D89" s="27">
        <f t="shared" si="5"/>
        <v>62000</v>
      </c>
      <c r="E89" s="27">
        <f t="shared" si="5"/>
        <v>62000</v>
      </c>
      <c r="F89" s="7">
        <f t="shared" si="4"/>
        <v>45.925925925925924</v>
      </c>
      <c r="G89" s="30">
        <f t="shared" si="2"/>
        <v>100</v>
      </c>
    </row>
    <row r="90" spans="1:7" ht="37.5">
      <c r="A90" s="31" t="s">
        <v>185</v>
      </c>
      <c r="B90" s="32" t="s">
        <v>184</v>
      </c>
      <c r="C90" s="29">
        <v>135000</v>
      </c>
      <c r="D90" s="27">
        <v>62000</v>
      </c>
      <c r="E90" s="27">
        <v>62000</v>
      </c>
      <c r="F90" s="7">
        <f t="shared" si="4"/>
        <v>45.925925925925924</v>
      </c>
      <c r="G90" s="30">
        <f t="shared" si="2"/>
        <v>100</v>
      </c>
    </row>
    <row r="91" spans="1:7" ht="147" customHeight="1">
      <c r="A91" s="31" t="s">
        <v>186</v>
      </c>
      <c r="B91" s="34" t="s">
        <v>187</v>
      </c>
      <c r="C91" s="29"/>
      <c r="D91" s="27">
        <f>D92</f>
        <v>8.5</v>
      </c>
      <c r="E91" s="27">
        <f>E92</f>
        <v>8.5</v>
      </c>
      <c r="F91" s="7"/>
      <c r="G91" s="30">
        <f t="shared" si="2"/>
        <v>100</v>
      </c>
    </row>
    <row r="92" spans="1:7" ht="56.25">
      <c r="A92" s="31" t="s">
        <v>188</v>
      </c>
      <c r="B92" s="32" t="s">
        <v>189</v>
      </c>
      <c r="C92" s="29"/>
      <c r="D92" s="26">
        <f t="shared" ref="D92" si="6">D93+D94</f>
        <v>8.5</v>
      </c>
      <c r="E92" s="26">
        <f>E93+E94</f>
        <v>8.5</v>
      </c>
      <c r="F92" s="7"/>
      <c r="G92" s="30">
        <f t="shared" si="2"/>
        <v>100</v>
      </c>
    </row>
    <row r="93" spans="1:7" ht="56.25">
      <c r="A93" s="31" t="s">
        <v>190</v>
      </c>
      <c r="B93" s="32" t="s">
        <v>191</v>
      </c>
      <c r="C93" s="29"/>
      <c r="D93" s="27">
        <v>0.1</v>
      </c>
      <c r="E93" s="26">
        <v>0.1</v>
      </c>
      <c r="F93" s="7"/>
      <c r="G93" s="30">
        <f t="shared" si="2"/>
        <v>100</v>
      </c>
    </row>
    <row r="94" spans="1:7" ht="56.25">
      <c r="A94" s="31" t="s">
        <v>192</v>
      </c>
      <c r="B94" s="32" t="s">
        <v>193</v>
      </c>
      <c r="C94" s="29"/>
      <c r="D94" s="27">
        <v>8.4</v>
      </c>
      <c r="E94" s="26">
        <v>8.4</v>
      </c>
      <c r="F94" s="7"/>
      <c r="G94" s="30">
        <f t="shared" si="2"/>
        <v>100</v>
      </c>
    </row>
    <row r="95" spans="1:7" ht="74.25" customHeight="1">
      <c r="A95" s="31" t="s">
        <v>95</v>
      </c>
      <c r="B95" s="34" t="s">
        <v>62</v>
      </c>
      <c r="C95" s="35"/>
      <c r="D95" s="36">
        <f>D96</f>
        <v>-44943.4</v>
      </c>
      <c r="E95" s="36">
        <f>E96</f>
        <v>-44943.4</v>
      </c>
      <c r="F95" s="7"/>
      <c r="G95" s="30">
        <f t="shared" si="2"/>
        <v>100</v>
      </c>
    </row>
    <row r="96" spans="1:7" ht="75">
      <c r="A96" s="31" t="s">
        <v>96</v>
      </c>
      <c r="B96" s="34" t="s">
        <v>97</v>
      </c>
      <c r="C96" s="35"/>
      <c r="D96" s="36">
        <v>-44943.4</v>
      </c>
      <c r="E96" s="36">
        <v>-44943.4</v>
      </c>
      <c r="F96" s="7"/>
      <c r="G96" s="30">
        <f t="shared" si="2"/>
        <v>100</v>
      </c>
    </row>
    <row r="97" spans="1:7" ht="18.75">
      <c r="A97" s="37"/>
      <c r="B97" s="37" t="s">
        <v>56</v>
      </c>
      <c r="C97" s="30">
        <f>C6+C43</f>
        <v>5551393.1999999993</v>
      </c>
      <c r="D97" s="30">
        <f>D6+D43</f>
        <v>6408780.8999999985</v>
      </c>
      <c r="E97" s="30">
        <f>E6+E43</f>
        <v>5435628.5999999996</v>
      </c>
      <c r="F97" s="7">
        <f t="shared" si="4"/>
        <v>97.914674824330589</v>
      </c>
      <c r="G97" s="30">
        <f t="shared" si="2"/>
        <v>84.81532891848434</v>
      </c>
    </row>
    <row r="98" spans="1:7" ht="39" customHeight="1"/>
    <row r="99" spans="1:7" ht="20.25">
      <c r="A99" s="4" t="s">
        <v>126</v>
      </c>
      <c r="B99" s="5"/>
      <c r="C99" s="5"/>
      <c r="D99" s="5"/>
      <c r="E99" s="5"/>
      <c r="F99" s="5"/>
      <c r="G99" s="5"/>
    </row>
    <row r="100" spans="1:7" ht="20.25">
      <c r="A100" s="4" t="s">
        <v>81</v>
      </c>
      <c r="B100" s="5"/>
      <c r="C100" s="5"/>
      <c r="D100" s="5"/>
      <c r="E100" s="5"/>
      <c r="F100" s="5"/>
      <c r="G100" s="6"/>
    </row>
    <row r="101" spans="1:7" ht="20.25">
      <c r="A101" s="4" t="s">
        <v>82</v>
      </c>
      <c r="B101" s="5"/>
      <c r="C101" s="5"/>
      <c r="D101" s="5"/>
      <c r="E101" s="5"/>
      <c r="F101" s="5"/>
      <c r="G101" s="6" t="s">
        <v>127</v>
      </c>
    </row>
  </sheetData>
  <mergeCells count="6">
    <mergeCell ref="A1:G1"/>
    <mergeCell ref="A3:A4"/>
    <mergeCell ref="B3:B4"/>
    <mergeCell ref="C3:C4"/>
    <mergeCell ref="D3:D4"/>
    <mergeCell ref="E3:E4"/>
  </mergeCells>
  <pageMargins left="0.39370078740157483" right="0.39370078740157483" top="0.74803149606299213" bottom="0.55118110236220474" header="0.31496062992125984" footer="0.31496062992125984"/>
  <pageSetup paperSize="9" scale="80" fitToHeight="0" orientation="landscape" horizontalDpi="180" verticalDpi="180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2013-07-12T06:58:10Z</dcterms:modified>
</cp:coreProperties>
</file>