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3256" windowHeight="13176"/>
  </bookViews>
  <sheets>
    <sheet name="Приложение № 4 к Программе" sheetId="1" r:id="rId1"/>
  </sheets>
  <definedNames>
    <definedName name="_xlnm.Print_Area" localSheetId="0">'Приложение № 4 к Программе'!$A$1:$AA$22</definedName>
  </definedNames>
  <calcPr calcId="125725" iterate="1"/>
</workbook>
</file>

<file path=xl/calcChain.xml><?xml version="1.0" encoding="utf-8"?>
<calcChain xmlns="http://schemas.openxmlformats.org/spreadsheetml/2006/main">
  <c r="S16" i="1"/>
  <c r="O17"/>
  <c r="O15"/>
  <c r="W16"/>
  <c r="U16"/>
  <c r="V18" l="1"/>
  <c r="T16"/>
  <c r="AA18"/>
  <c r="X18"/>
  <c r="P18"/>
  <c r="Q16" l="1"/>
  <c r="O16" s="1"/>
  <c r="G16"/>
  <c r="AA16" l="1"/>
  <c r="E16"/>
  <c r="C14" l="1"/>
  <c r="Q18"/>
  <c r="O18" s="1"/>
  <c r="D18"/>
  <c r="D14" s="1"/>
  <c r="R18" l="1"/>
  <c r="E17"/>
  <c r="M17" s="1"/>
  <c r="G18" l="1"/>
  <c r="E18"/>
  <c r="G17"/>
  <c r="G14" l="1"/>
  <c r="O14"/>
  <c r="M18"/>
  <c r="E15"/>
  <c r="M15" s="1"/>
  <c r="F14"/>
  <c r="AF16"/>
  <c r="AF17"/>
  <c r="AF18"/>
  <c r="AF15"/>
  <c r="AC18"/>
  <c r="AC16"/>
  <c r="AD16"/>
  <c r="AE16"/>
  <c r="AC17"/>
  <c r="AD17"/>
  <c r="AE17"/>
  <c r="AD18"/>
  <c r="AE18"/>
  <c r="AD15"/>
  <c r="AC15"/>
  <c r="AE15"/>
  <c r="N18"/>
  <c r="N16"/>
  <c r="AB18" l="1"/>
  <c r="N15"/>
  <c r="AB15" s="1"/>
  <c r="AB16" l="1"/>
  <c r="U14" l="1"/>
  <c r="R14"/>
  <c r="S14"/>
  <c r="Q14"/>
  <c r="T14"/>
  <c r="H14" l="1"/>
  <c r="I14"/>
  <c r="J14"/>
  <c r="K14"/>
  <c r="L14"/>
  <c r="P14"/>
  <c r="V14"/>
  <c r="W14"/>
  <c r="X14"/>
  <c r="Y14"/>
  <c r="Z14"/>
  <c r="AA14"/>
  <c r="N17" l="1"/>
  <c r="AB17" s="1"/>
  <c r="M16"/>
  <c r="M14" s="1"/>
  <c r="E14" l="1"/>
  <c r="N14"/>
</calcChain>
</file>

<file path=xl/sharedStrings.xml><?xml version="1.0" encoding="utf-8"?>
<sst xmlns="http://schemas.openxmlformats.org/spreadsheetml/2006/main" count="84" uniqueCount="44">
  <si>
    <t>План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</si>
  <si>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</si>
  <si>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</si>
  <si>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</si>
  <si>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</si>
  <si>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</si>
  <si>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</si>
  <si>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</si>
  <si>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</si>
  <si>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договоры о развитии застроенной территории и комплексном развитии территории</t>
  </si>
  <si>
    <t>переселение в свободный жилищный фонд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</si>
  <si>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</si>
  <si>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</si>
  <si>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</si>
  <si>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</si>
  <si>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</si>
  <si>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</si>
  <si>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</si>
  <si>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</si>
  <si>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</si>
  <si>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</si>
  <si>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</si>
  <si>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</si>
  <si>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 xml:space="preserve">субсидия на возмещение расходов по договорам о комплексном и устойчивом развитии территорий </t>
  </si>
  <si>
    <t>приобретаемая площадь</t>
  </si>
  <si>
    <t>стоимость</t>
  </si>
  <si>
    <t>площадь</t>
  </si>
  <si>
    <t>кв. м</t>
  </si>
  <si>
    <t>№ п/п</t>
  </si>
  <si>
    <t>Этапы</t>
  </si>
  <si>
    <t>Всего по Программе, в том числе</t>
  </si>
  <si>
    <t>2020-2021 годы 
(второй этап)</t>
  </si>
  <si>
    <t xml:space="preserve">2019-2020 годы
(первый этап)                                      </t>
  </si>
  <si>
    <t xml:space="preserve">2021-2022 годы 
(третий этап)
</t>
  </si>
  <si>
    <t>2022-2023 годы (четвертый этап)</t>
  </si>
  <si>
    <t>тыс. руб.</t>
  </si>
  <si>
    <t>1.</t>
  </si>
  <si>
    <t>2.</t>
  </si>
  <si>
    <t>3.</t>
  </si>
  <si>
    <t>4.</t>
  </si>
  <si>
    <t>стоимость возмещения*************</t>
  </si>
  <si>
    <t xml:space="preserve">И.В. Горбатенко  </t>
  </si>
  <si>
    <t>**************размер возмещения за изымаемое жилое помещение, выплачиваемого в соответствии со статьей 32 Жилищного кодекса Российской Федерации, в расчете на один квадратный метр изымаемого жилого помещения может устанавливаться дифференцированно, но не более 30000,00 руб. за 1 кв. м для первого этапа, не более 32479,00 руб. в 2020 и 2021 годах и по текущей рыночной либо установленной решением суда стоимости за 1 кв. м в 2022 году, но в пределах установленных лимитов финансирования для второго-третьего этапов, не более 34521,00 руб. в 2021 году и по текущей рыночной либо установленной решением суда стоимости за 1 кв. м в 2022 году, но в пределах установленных лимитов финансирования для четвертого этапа</t>
  </si>
  <si>
    <t xml:space="preserve">Приложение № 4
к постановлению администрации
муниципального образования 
«Город Саратов»      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</si>
</sst>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rgb="FF000000"/>
      <name val="Calibri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4"/>
      <name val="Arial Cyr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90" wrapText="1" readingOrder="2"/>
    </xf>
    <xf numFmtId="0" fontId="1" fillId="0" borderId="6" xfId="0" applyFont="1" applyFill="1" applyBorder="1" applyAlignment="1">
      <alignment horizontal="center" vertical="center" textRotation="90" wrapText="1" readingOrder="2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5"/>
  <sheetViews>
    <sheetView tabSelected="1" view="pageBreakPreview" topLeftCell="C1" zoomScale="50" zoomScaleNormal="18" zoomScaleSheetLayoutView="50" workbookViewId="0">
      <selection activeCell="E7" sqref="E7:L7"/>
    </sheetView>
  </sheetViews>
  <sheetFormatPr defaultColWidth="9.109375" defaultRowHeight="22.8"/>
  <cols>
    <col min="1" max="1" width="10.44140625" style="12" customWidth="1"/>
    <col min="2" max="2" width="36.109375" style="12" customWidth="1"/>
    <col min="3" max="3" width="21.88671875" style="12" customWidth="1"/>
    <col min="4" max="4" width="28" style="12" customWidth="1"/>
    <col min="5" max="5" width="18.33203125" style="12" customWidth="1"/>
    <col min="6" max="6" width="20.33203125" style="12" customWidth="1"/>
    <col min="7" max="7" width="28.6640625" style="12" customWidth="1"/>
    <col min="8" max="9" width="22.5546875" style="12" hidden="1" customWidth="1"/>
    <col min="10" max="10" width="18.88671875" style="12" hidden="1" customWidth="1"/>
    <col min="11" max="11" width="22.5546875" style="12" hidden="1" customWidth="1"/>
    <col min="12" max="12" width="28.88671875" style="12" hidden="1" customWidth="1"/>
    <col min="13" max="13" width="19.33203125" style="12" customWidth="1"/>
    <col min="14" max="14" width="25.5546875" style="12" customWidth="1"/>
    <col min="15" max="15" width="29.6640625" style="12" customWidth="1"/>
    <col min="16" max="16" width="28.109375" style="12" customWidth="1"/>
    <col min="17" max="17" width="30.88671875" style="12" customWidth="1"/>
    <col min="18" max="18" width="24" style="12" customWidth="1"/>
    <col min="19" max="19" width="29.44140625" style="12" customWidth="1"/>
    <col min="20" max="20" width="25.88671875" style="12" customWidth="1"/>
    <col min="21" max="21" width="22.5546875" style="12" customWidth="1"/>
    <col min="22" max="22" width="19.5546875" style="12" customWidth="1"/>
    <col min="23" max="23" width="25.109375" style="12" customWidth="1"/>
    <col min="24" max="24" width="25" style="12" customWidth="1"/>
    <col min="25" max="25" width="20" style="12" hidden="1" customWidth="1"/>
    <col min="26" max="26" width="28.6640625" style="12" hidden="1" customWidth="1"/>
    <col min="27" max="27" width="24.88671875" style="12" customWidth="1"/>
    <col min="28" max="28" width="34.88671875" style="1" customWidth="1"/>
    <col min="29" max="29" width="17" style="2" customWidth="1"/>
    <col min="30" max="30" width="11.109375" style="2" customWidth="1"/>
    <col min="31" max="16384" width="9.109375" style="2"/>
  </cols>
  <sheetData>
    <row r="1" spans="1:32" ht="24" customHeight="1">
      <c r="Z1" s="18"/>
      <c r="AA1" s="18"/>
    </row>
    <row r="2" spans="1:32" ht="104.25" customHeight="1">
      <c r="X2" s="17" t="s">
        <v>43</v>
      </c>
      <c r="Y2" s="17"/>
      <c r="Z2" s="17"/>
      <c r="AA2" s="17"/>
    </row>
    <row r="3" spans="1:32" ht="20.25" customHeight="1">
      <c r="Y3" s="19"/>
      <c r="Z3" s="19"/>
      <c r="AA3" s="19"/>
    </row>
    <row r="4" spans="1:32" ht="20.25" customHeight="1">
      <c r="Y4" s="19"/>
      <c r="Z4" s="19"/>
      <c r="AA4" s="19"/>
    </row>
    <row r="5" spans="1:32" ht="18.75" customHeight="1">
      <c r="X5" s="13"/>
      <c r="Y5" s="13"/>
      <c r="Z5" s="13"/>
      <c r="AA5" s="13"/>
    </row>
    <row r="6" spans="1:32" ht="51.75" customHeight="1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32" ht="70.5" customHeight="1">
      <c r="A7" s="37" t="s">
        <v>28</v>
      </c>
      <c r="B7" s="37" t="s">
        <v>29</v>
      </c>
      <c r="C7" s="46" t="s">
        <v>1</v>
      </c>
      <c r="D7" s="37" t="s">
        <v>2</v>
      </c>
      <c r="E7" s="27" t="s">
        <v>3</v>
      </c>
      <c r="F7" s="28"/>
      <c r="G7" s="28"/>
      <c r="H7" s="28"/>
      <c r="I7" s="28"/>
      <c r="J7" s="28"/>
      <c r="K7" s="28"/>
      <c r="L7" s="29"/>
      <c r="M7" s="24" t="s">
        <v>4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6"/>
    </row>
    <row r="8" spans="1:32" ht="107.25" customHeight="1">
      <c r="A8" s="38"/>
      <c r="B8" s="38"/>
      <c r="C8" s="47"/>
      <c r="D8" s="38"/>
      <c r="E8" s="43" t="s">
        <v>5</v>
      </c>
      <c r="F8" s="45" t="s">
        <v>6</v>
      </c>
      <c r="G8" s="45"/>
      <c r="H8" s="45"/>
      <c r="I8" s="45"/>
      <c r="J8" s="45"/>
      <c r="K8" s="45"/>
      <c r="L8" s="45"/>
      <c r="M8" s="27" t="s">
        <v>5</v>
      </c>
      <c r="N8" s="28"/>
      <c r="O8" s="29"/>
      <c r="P8" s="20" t="s">
        <v>6</v>
      </c>
      <c r="Q8" s="21"/>
      <c r="R8" s="21"/>
      <c r="S8" s="21"/>
      <c r="T8" s="21"/>
      <c r="U8" s="21"/>
      <c r="V8" s="21"/>
      <c r="W8" s="22"/>
      <c r="X8" s="23" t="s">
        <v>7</v>
      </c>
      <c r="Y8" s="23"/>
      <c r="Z8" s="23"/>
      <c r="AA8" s="23"/>
    </row>
    <row r="9" spans="1:32" ht="39.75" customHeight="1">
      <c r="A9" s="38"/>
      <c r="B9" s="38"/>
      <c r="C9" s="47"/>
      <c r="D9" s="38"/>
      <c r="E9" s="44"/>
      <c r="F9" s="27" t="s">
        <v>8</v>
      </c>
      <c r="G9" s="28"/>
      <c r="H9" s="28"/>
      <c r="I9" s="29"/>
      <c r="J9" s="27" t="s">
        <v>9</v>
      </c>
      <c r="K9" s="29"/>
      <c r="L9" s="43" t="s">
        <v>10</v>
      </c>
      <c r="M9" s="30"/>
      <c r="N9" s="31"/>
      <c r="O9" s="32"/>
      <c r="P9" s="27" t="s">
        <v>11</v>
      </c>
      <c r="Q9" s="29"/>
      <c r="R9" s="36" t="s">
        <v>12</v>
      </c>
      <c r="S9" s="36"/>
      <c r="T9" s="36"/>
      <c r="U9" s="36"/>
      <c r="V9" s="30" t="s">
        <v>13</v>
      </c>
      <c r="W9" s="32"/>
      <c r="X9" s="37" t="s">
        <v>14</v>
      </c>
      <c r="Y9" s="37" t="s">
        <v>15</v>
      </c>
      <c r="Z9" s="37" t="s">
        <v>16</v>
      </c>
      <c r="AA9" s="37" t="s">
        <v>17</v>
      </c>
    </row>
    <row r="10" spans="1:32" ht="34.5" customHeight="1">
      <c r="A10" s="38"/>
      <c r="B10" s="38"/>
      <c r="C10" s="47"/>
      <c r="D10" s="38"/>
      <c r="E10" s="44"/>
      <c r="F10" s="30"/>
      <c r="G10" s="31"/>
      <c r="H10" s="31"/>
      <c r="I10" s="32"/>
      <c r="J10" s="30"/>
      <c r="K10" s="32"/>
      <c r="L10" s="44"/>
      <c r="M10" s="30"/>
      <c r="N10" s="31"/>
      <c r="O10" s="32"/>
      <c r="P10" s="30"/>
      <c r="Q10" s="32"/>
      <c r="R10" s="27" t="s">
        <v>18</v>
      </c>
      <c r="S10" s="29"/>
      <c r="T10" s="27" t="s">
        <v>19</v>
      </c>
      <c r="U10" s="29"/>
      <c r="V10" s="30"/>
      <c r="W10" s="32"/>
      <c r="X10" s="38"/>
      <c r="Y10" s="38"/>
      <c r="Z10" s="38"/>
      <c r="AA10" s="38"/>
    </row>
    <row r="11" spans="1:32" ht="96.6" customHeight="1">
      <c r="A11" s="38"/>
      <c r="B11" s="38"/>
      <c r="C11" s="47"/>
      <c r="D11" s="38"/>
      <c r="E11" s="36"/>
      <c r="F11" s="33"/>
      <c r="G11" s="34"/>
      <c r="H11" s="34"/>
      <c r="I11" s="35"/>
      <c r="J11" s="33"/>
      <c r="K11" s="35"/>
      <c r="L11" s="36"/>
      <c r="M11" s="33"/>
      <c r="N11" s="34"/>
      <c r="O11" s="35"/>
      <c r="P11" s="33"/>
      <c r="Q11" s="35"/>
      <c r="R11" s="33"/>
      <c r="S11" s="35"/>
      <c r="T11" s="33"/>
      <c r="U11" s="35"/>
      <c r="V11" s="33"/>
      <c r="W11" s="35"/>
      <c r="X11" s="39"/>
      <c r="Y11" s="39"/>
      <c r="Z11" s="39"/>
      <c r="AA11" s="39"/>
    </row>
    <row r="12" spans="1:32" ht="216.6" customHeight="1">
      <c r="A12" s="38"/>
      <c r="B12" s="38"/>
      <c r="C12" s="47"/>
      <c r="D12" s="39"/>
      <c r="E12" s="3" t="s">
        <v>20</v>
      </c>
      <c r="F12" s="3" t="s">
        <v>20</v>
      </c>
      <c r="G12" s="3" t="s">
        <v>40</v>
      </c>
      <c r="H12" s="3" t="s">
        <v>21</v>
      </c>
      <c r="I12" s="3" t="s">
        <v>22</v>
      </c>
      <c r="J12" s="3" t="s">
        <v>20</v>
      </c>
      <c r="K12" s="3" t="s">
        <v>23</v>
      </c>
      <c r="L12" s="3" t="s">
        <v>20</v>
      </c>
      <c r="M12" s="3" t="s">
        <v>20</v>
      </c>
      <c r="N12" s="3" t="s">
        <v>24</v>
      </c>
      <c r="O12" s="3" t="s">
        <v>25</v>
      </c>
      <c r="P12" s="3" t="s">
        <v>24</v>
      </c>
      <c r="Q12" s="3" t="s">
        <v>25</v>
      </c>
      <c r="R12" s="3" t="s">
        <v>24</v>
      </c>
      <c r="S12" s="3" t="s">
        <v>25</v>
      </c>
      <c r="T12" s="3" t="s">
        <v>24</v>
      </c>
      <c r="U12" s="3" t="s">
        <v>25</v>
      </c>
      <c r="V12" s="3" t="s">
        <v>24</v>
      </c>
      <c r="W12" s="3" t="s">
        <v>25</v>
      </c>
      <c r="X12" s="3" t="s">
        <v>26</v>
      </c>
      <c r="Y12" s="3" t="s">
        <v>26</v>
      </c>
      <c r="Z12" s="3" t="s">
        <v>26</v>
      </c>
      <c r="AA12" s="3" t="s">
        <v>26</v>
      </c>
    </row>
    <row r="13" spans="1:32" ht="36.6" customHeight="1">
      <c r="A13" s="39"/>
      <c r="B13" s="39"/>
      <c r="C13" s="4" t="s">
        <v>27</v>
      </c>
      <c r="D13" s="5" t="s">
        <v>35</v>
      </c>
      <c r="E13" s="5" t="s">
        <v>27</v>
      </c>
      <c r="F13" s="5" t="s">
        <v>27</v>
      </c>
      <c r="G13" s="5" t="s">
        <v>35</v>
      </c>
      <c r="H13" s="5" t="s">
        <v>35</v>
      </c>
      <c r="I13" s="5" t="s">
        <v>35</v>
      </c>
      <c r="J13" s="5" t="s">
        <v>27</v>
      </c>
      <c r="K13" s="5" t="s">
        <v>35</v>
      </c>
      <c r="L13" s="4" t="s">
        <v>27</v>
      </c>
      <c r="M13" s="4" t="s">
        <v>27</v>
      </c>
      <c r="N13" s="4" t="s">
        <v>27</v>
      </c>
      <c r="O13" s="5" t="s">
        <v>35</v>
      </c>
      <c r="P13" s="6" t="s">
        <v>27</v>
      </c>
      <c r="Q13" s="5" t="s">
        <v>35</v>
      </c>
      <c r="R13" s="6" t="s">
        <v>27</v>
      </c>
      <c r="S13" s="5" t="s">
        <v>35</v>
      </c>
      <c r="T13" s="4" t="s">
        <v>27</v>
      </c>
      <c r="U13" s="5" t="s">
        <v>35</v>
      </c>
      <c r="V13" s="4" t="s">
        <v>27</v>
      </c>
      <c r="W13" s="5" t="s">
        <v>35</v>
      </c>
      <c r="X13" s="4" t="s">
        <v>27</v>
      </c>
      <c r="Y13" s="4" t="s">
        <v>27</v>
      </c>
      <c r="Z13" s="4" t="s">
        <v>27</v>
      </c>
      <c r="AA13" s="4" t="s">
        <v>27</v>
      </c>
    </row>
    <row r="14" spans="1:32" ht="114.75" customHeight="1">
      <c r="A14" s="4"/>
      <c r="B14" s="7" t="s">
        <v>30</v>
      </c>
      <c r="C14" s="8">
        <f>C15+C16+C17+C18</f>
        <v>119707.34</v>
      </c>
      <c r="D14" s="9">
        <f>D15+D16+D17+D18</f>
        <v>6066320.0999999996</v>
      </c>
      <c r="E14" s="8">
        <f>E15+E16+E17+E18</f>
        <v>16071.04</v>
      </c>
      <c r="F14" s="8">
        <f>F15+F16+F17+F18</f>
        <v>16071.04</v>
      </c>
      <c r="G14" s="8">
        <f>G15+G16+G17+G18</f>
        <v>625907.19999999995</v>
      </c>
      <c r="H14" s="8">
        <f t="shared" ref="H14:AA14" si="0">SUM(H15:H18)</f>
        <v>0</v>
      </c>
      <c r="I14" s="8">
        <f t="shared" si="0"/>
        <v>0</v>
      </c>
      <c r="J14" s="8">
        <f t="shared" si="0"/>
        <v>0</v>
      </c>
      <c r="K14" s="8">
        <f t="shared" si="0"/>
        <v>0</v>
      </c>
      <c r="L14" s="8">
        <f t="shared" si="0"/>
        <v>0</v>
      </c>
      <c r="M14" s="8">
        <f>SUM(M15:M18)</f>
        <v>103636.3</v>
      </c>
      <c r="N14" s="8">
        <f t="shared" si="0"/>
        <v>133265.5</v>
      </c>
      <c r="O14" s="8">
        <f>SUM(O15:O18)</f>
        <v>5440412.9000000004</v>
      </c>
      <c r="P14" s="8">
        <f t="shared" si="0"/>
        <v>55662.100000000006</v>
      </c>
      <c r="Q14" s="8">
        <f t="shared" si="0"/>
        <v>2267415.7000000002</v>
      </c>
      <c r="R14" s="8">
        <f t="shared" si="0"/>
        <v>72758.3</v>
      </c>
      <c r="S14" s="8">
        <f t="shared" si="0"/>
        <v>2583476</v>
      </c>
      <c r="T14" s="8">
        <f t="shared" si="0"/>
        <v>1793</v>
      </c>
      <c r="U14" s="8">
        <f t="shared" si="0"/>
        <v>57775.199999999997</v>
      </c>
      <c r="V14" s="8">
        <f t="shared" si="0"/>
        <v>3052.1</v>
      </c>
      <c r="W14" s="8">
        <f t="shared" si="0"/>
        <v>531746</v>
      </c>
      <c r="X14" s="8">
        <f t="shared" si="0"/>
        <v>38403.699999999997</v>
      </c>
      <c r="Y14" s="8">
        <f t="shared" si="0"/>
        <v>0</v>
      </c>
      <c r="Z14" s="8">
        <f t="shared" si="0"/>
        <v>0</v>
      </c>
      <c r="AA14" s="8">
        <f t="shared" si="0"/>
        <v>94861.8</v>
      </c>
    </row>
    <row r="15" spans="1:32" ht="55.5" customHeight="1">
      <c r="A15" s="4" t="s">
        <v>36</v>
      </c>
      <c r="B15" s="7" t="s">
        <v>32</v>
      </c>
      <c r="C15" s="8">
        <v>11787.17</v>
      </c>
      <c r="D15" s="9">
        <v>507109.6</v>
      </c>
      <c r="E15" s="8">
        <f>F15+J15+L15</f>
        <v>608.02</v>
      </c>
      <c r="F15" s="8">
        <v>608.02</v>
      </c>
      <c r="G15" s="8">
        <v>21864.400000000001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f>C15-E15</f>
        <v>11179.15</v>
      </c>
      <c r="N15" s="8">
        <f>P15+R15+T15+V15</f>
        <v>13916.599999999999</v>
      </c>
      <c r="O15" s="8">
        <f>Q15+S15+U15+W15</f>
        <v>485245.2</v>
      </c>
      <c r="P15" s="8">
        <v>4075.2</v>
      </c>
      <c r="Q15" s="8">
        <v>146353.29999999999</v>
      </c>
      <c r="R15" s="8">
        <v>9658.4</v>
      </c>
      <c r="S15" s="8">
        <v>333407.90000000002</v>
      </c>
      <c r="T15" s="8">
        <v>183</v>
      </c>
      <c r="U15" s="8">
        <v>5484</v>
      </c>
      <c r="V15" s="8">
        <v>0</v>
      </c>
      <c r="W15" s="8">
        <v>0</v>
      </c>
      <c r="X15" s="8">
        <v>6292</v>
      </c>
      <c r="Y15" s="8">
        <v>0</v>
      </c>
      <c r="Z15" s="8">
        <v>0</v>
      </c>
      <c r="AA15" s="8">
        <v>7624.6</v>
      </c>
      <c r="AB15" s="10">
        <f>O15/N15</f>
        <v>34.868085595619625</v>
      </c>
      <c r="AC15" s="11">
        <f>U15/T15</f>
        <v>29.967213114754099</v>
      </c>
      <c r="AD15" s="11">
        <f>S15/R15</f>
        <v>34.519992959496399</v>
      </c>
      <c r="AE15" s="11">
        <f>Q15/P15</f>
        <v>35.913157636435024</v>
      </c>
      <c r="AF15" s="2">
        <f>G15/F15</f>
        <v>35.960001315746197</v>
      </c>
    </row>
    <row r="16" spans="1:32" ht="60" customHeight="1">
      <c r="A16" s="4" t="s">
        <v>37</v>
      </c>
      <c r="B16" s="7" t="s">
        <v>31</v>
      </c>
      <c r="C16" s="8">
        <v>34637.800000000003</v>
      </c>
      <c r="D16" s="9">
        <v>1792601.7</v>
      </c>
      <c r="E16" s="8">
        <f>F16+J16+L16</f>
        <v>4363.34</v>
      </c>
      <c r="F16" s="8">
        <v>4363.34</v>
      </c>
      <c r="G16" s="8">
        <f>202869-6554.1-97.6+2388.7</f>
        <v>198606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f>C16-E16</f>
        <v>30274.460000000003</v>
      </c>
      <c r="N16" s="8">
        <f>P16+R16+T16+V16</f>
        <v>39217.599999999999</v>
      </c>
      <c r="O16" s="8">
        <f>Q16+S16+U16+W16</f>
        <v>1593995.7000000002</v>
      </c>
      <c r="P16" s="8">
        <v>17881.400000000001</v>
      </c>
      <c r="Q16" s="8">
        <f>776200.7</f>
        <v>776200.7</v>
      </c>
      <c r="R16" s="8">
        <v>19862.599999999999</v>
      </c>
      <c r="S16" s="8">
        <f>766469.9</f>
        <v>766469.9</v>
      </c>
      <c r="T16" s="8">
        <f>1449</f>
        <v>1449</v>
      </c>
      <c r="U16" s="8">
        <f>47062.1</f>
        <v>47062.1</v>
      </c>
      <c r="V16" s="8">
        <v>24.6</v>
      </c>
      <c r="W16" s="8">
        <f>6554.1+97.6-2340.9-47.8</f>
        <v>4263.0000000000009</v>
      </c>
      <c r="X16" s="8">
        <v>12499.3</v>
      </c>
      <c r="Y16" s="8">
        <v>0</v>
      </c>
      <c r="Z16" s="8">
        <v>0</v>
      </c>
      <c r="AA16" s="8">
        <f>26581.1+137.2</f>
        <v>26718.3</v>
      </c>
      <c r="AB16" s="10">
        <f t="shared" ref="AB16:AB18" si="1">O16/N16</f>
        <v>40.644906878544333</v>
      </c>
      <c r="AC16" s="11">
        <f t="shared" ref="AC16:AC17" si="2">U16/T16</f>
        <v>32.479020013802625</v>
      </c>
      <c r="AD16" s="11">
        <f t="shared" ref="AD16:AD18" si="3">S16/R16</f>
        <v>38.588598672882711</v>
      </c>
      <c r="AE16" s="11">
        <f t="shared" ref="AE16:AE18" si="4">Q16/P16</f>
        <v>43.408273401411513</v>
      </c>
      <c r="AF16" s="2">
        <f t="shared" ref="AF16:AF18" si="5">G16/F16</f>
        <v>45.51696636063199</v>
      </c>
    </row>
    <row r="17" spans="1:32" ht="68.400000000000006">
      <c r="A17" s="4" t="s">
        <v>38</v>
      </c>
      <c r="B17" s="7" t="s">
        <v>33</v>
      </c>
      <c r="C17" s="8">
        <v>16941.22</v>
      </c>
      <c r="D17" s="9">
        <v>739171.2</v>
      </c>
      <c r="E17" s="8">
        <f>F17+J17+L17</f>
        <v>947.68</v>
      </c>
      <c r="F17" s="8">
        <v>947.68</v>
      </c>
      <c r="G17" s="8">
        <f>32292.4+23.8</f>
        <v>32316.2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f>C17-E17</f>
        <v>15993.54</v>
      </c>
      <c r="N17" s="8">
        <f t="shared" ref="N17" si="6">P17+R17+T17+V17</f>
        <v>20962.400000000001</v>
      </c>
      <c r="O17" s="8">
        <f>Q17+S17+U17+W17</f>
        <v>706854.99999999988</v>
      </c>
      <c r="P17" s="8">
        <v>17352</v>
      </c>
      <c r="Q17" s="8">
        <v>588288.69999999995</v>
      </c>
      <c r="R17" s="8">
        <v>3449.4</v>
      </c>
      <c r="S17" s="8">
        <v>113337.2</v>
      </c>
      <c r="T17" s="8">
        <v>161</v>
      </c>
      <c r="U17" s="8">
        <v>5229.1000000000004</v>
      </c>
      <c r="V17" s="8">
        <v>0</v>
      </c>
      <c r="W17" s="8">
        <v>0</v>
      </c>
      <c r="X17" s="8">
        <v>5682.5</v>
      </c>
      <c r="Y17" s="8">
        <v>0</v>
      </c>
      <c r="Z17" s="8">
        <v>0</v>
      </c>
      <c r="AA17" s="8">
        <v>15279.9</v>
      </c>
      <c r="AB17" s="10">
        <f t="shared" si="1"/>
        <v>33.720137007212905</v>
      </c>
      <c r="AC17" s="11">
        <f t="shared" si="2"/>
        <v>32.478881987577644</v>
      </c>
      <c r="AD17" s="11">
        <f t="shared" si="3"/>
        <v>32.857076593030669</v>
      </c>
      <c r="AE17" s="11">
        <f t="shared" si="4"/>
        <v>33.903221530659287</v>
      </c>
      <c r="AF17" s="2">
        <f t="shared" si="5"/>
        <v>34.100329225054871</v>
      </c>
    </row>
    <row r="18" spans="1:32" ht="61.5" customHeight="1">
      <c r="A18" s="4" t="s">
        <v>39</v>
      </c>
      <c r="B18" s="7" t="s">
        <v>34</v>
      </c>
      <c r="C18" s="8">
        <v>56341.15</v>
      </c>
      <c r="D18" s="9">
        <f>3027717.1-279.5</f>
        <v>3027437.6</v>
      </c>
      <c r="E18" s="8">
        <f>F18</f>
        <v>10152</v>
      </c>
      <c r="F18" s="8">
        <v>10152</v>
      </c>
      <c r="G18" s="8">
        <f>573120.6-200000</f>
        <v>373120.6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f>C18-E18</f>
        <v>46189.15</v>
      </c>
      <c r="N18" s="8">
        <f>P18+R18+T18+V18</f>
        <v>59168.9</v>
      </c>
      <c r="O18" s="8">
        <f>Q18+S18+U18+W18</f>
        <v>2654317</v>
      </c>
      <c r="P18" s="8">
        <f>11469.84+10.56+4873.1</f>
        <v>16353.5</v>
      </c>
      <c r="Q18" s="8">
        <f>497949.8+574658+11727.7-327483-279.5</f>
        <v>756573</v>
      </c>
      <c r="R18" s="8">
        <f>39774.51+13.39</f>
        <v>39787.9</v>
      </c>
      <c r="S18" s="8">
        <v>1370261</v>
      </c>
      <c r="T18" s="8">
        <v>0</v>
      </c>
      <c r="U18" s="8">
        <v>0</v>
      </c>
      <c r="V18" s="8">
        <f>1475.5+1552</f>
        <v>3027.5</v>
      </c>
      <c r="W18" s="8">
        <v>527483</v>
      </c>
      <c r="X18" s="8">
        <f>13885.9+44</f>
        <v>13929.9</v>
      </c>
      <c r="Y18" s="8">
        <v>0</v>
      </c>
      <c r="Z18" s="8">
        <v>0</v>
      </c>
      <c r="AA18" s="8">
        <f>42888.3+842.7+1508</f>
        <v>45239</v>
      </c>
      <c r="AB18" s="10">
        <f t="shared" si="1"/>
        <v>44.860002467512494</v>
      </c>
      <c r="AC18" s="11" t="e">
        <f>U18/T18</f>
        <v>#DIV/0!</v>
      </c>
      <c r="AD18" s="11">
        <f t="shared" si="3"/>
        <v>34.439138532066281</v>
      </c>
      <c r="AE18" s="11">
        <f t="shared" si="4"/>
        <v>46.263674442779831</v>
      </c>
      <c r="AF18" s="2">
        <f t="shared" si="5"/>
        <v>36.753408195429472</v>
      </c>
    </row>
    <row r="19" spans="1:32" ht="81" customHeight="1">
      <c r="A19" s="41" t="s">
        <v>42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32" ht="50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32" ht="15.75" customHeight="1">
      <c r="A21" s="42"/>
      <c r="B21" s="42"/>
      <c r="C21" s="42"/>
      <c r="D21" s="42"/>
      <c r="E21" s="4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32" ht="34.5" customHeight="1">
      <c r="A22" s="42"/>
      <c r="B22" s="42"/>
      <c r="C22" s="42"/>
      <c r="D22" s="42"/>
      <c r="E22" s="4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 t="s">
        <v>41</v>
      </c>
      <c r="AA22" s="15"/>
    </row>
    <row r="23" spans="1:32" ht="160.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32" ht="15.7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32">
      <c r="A25" s="16"/>
      <c r="B25" s="16"/>
    </row>
  </sheetData>
  <sheetProtection formatCells="0" formatColumns="0" formatRows="0" insertColumns="0" insertRows="0" insertHyperlinks="0" deleteColumns="0" deleteRows="0" sort="0" autoFilter="0" pivotTables="0"/>
  <mergeCells count="30">
    <mergeCell ref="A19:AA19"/>
    <mergeCell ref="A21:E22"/>
    <mergeCell ref="E8:E11"/>
    <mergeCell ref="F8:L8"/>
    <mergeCell ref="Z9:Z11"/>
    <mergeCell ref="AA9:AA11"/>
    <mergeCell ref="B7:B13"/>
    <mergeCell ref="V9:W11"/>
    <mergeCell ref="X9:X11"/>
    <mergeCell ref="J9:K11"/>
    <mergeCell ref="L9:L11"/>
    <mergeCell ref="P9:Q11"/>
    <mergeCell ref="C7:C12"/>
    <mergeCell ref="F9:I11"/>
    <mergeCell ref="X2:AA2"/>
    <mergeCell ref="Z1:AA1"/>
    <mergeCell ref="Y3:AA3"/>
    <mergeCell ref="Y4:AA4"/>
    <mergeCell ref="P8:W8"/>
    <mergeCell ref="X8:AA8"/>
    <mergeCell ref="M7:AA7"/>
    <mergeCell ref="M8:O11"/>
    <mergeCell ref="R10:S11"/>
    <mergeCell ref="T10:U11"/>
    <mergeCell ref="R9:U9"/>
    <mergeCell ref="Y9:Y11"/>
    <mergeCell ref="A6:AA6"/>
    <mergeCell ref="D7:D12"/>
    <mergeCell ref="E7:L7"/>
    <mergeCell ref="A7:A1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4 к Программе</vt:lpstr>
      <vt:lpstr>'Приложение № 4 к Программе'!Область_печати</vt:lpstr>
    </vt:vector>
  </TitlesOfParts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дело_313</cp:lastModifiedBy>
  <cp:lastPrinted>2023-01-09T11:12:36Z</cp:lastPrinted>
  <dcterms:created xsi:type="dcterms:W3CDTF">2012-12-13T11:50:40Z</dcterms:created>
  <dcterms:modified xsi:type="dcterms:W3CDTF">2023-01-11T07:21:00Z</dcterms:modified>
  <cp:category>Формы</cp:category>
</cp:coreProperties>
</file>