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8130" activeTab="1"/>
  </bookViews>
  <sheets>
    <sheet name="01.04.14" sheetId="1" r:id="rId1"/>
    <sheet name="01.10.14 " sheetId="2" r:id="rId2"/>
  </sheets>
  <definedNames>
    <definedName name="_xlnm.Print_Titles" localSheetId="0">'01.04.14'!$7:$7</definedName>
    <definedName name="_xlnm.Print_Titles" localSheetId="1">'01.10.14 '!$7:$7</definedName>
    <definedName name="_xlnm.Print_Area" localSheetId="0">'01.04.14'!$A$1:$K$266</definedName>
    <definedName name="_xlnm.Print_Area" localSheetId="1">'01.10.14 '!$A$1:$K$275</definedName>
  </definedNames>
  <calcPr calcId="124519"/>
</workbook>
</file>

<file path=xl/calcChain.xml><?xml version="1.0" encoding="utf-8"?>
<calcChain xmlns="http://schemas.openxmlformats.org/spreadsheetml/2006/main">
  <c r="H51" i="2"/>
  <c r="I51"/>
  <c r="G51"/>
  <c r="K52"/>
  <c r="J52"/>
  <c r="K49"/>
  <c r="K50"/>
  <c r="K48"/>
  <c r="J49"/>
  <c r="J50"/>
  <c r="J48"/>
  <c r="H47"/>
  <c r="I47"/>
  <c r="K47" s="1"/>
  <c r="G47"/>
  <c r="J47" l="1"/>
  <c r="J67"/>
  <c r="K67"/>
  <c r="K68"/>
  <c r="J80"/>
  <c r="J273"/>
  <c r="K273"/>
  <c r="I99"/>
  <c r="H99"/>
  <c r="G99"/>
  <c r="J241"/>
  <c r="K241"/>
  <c r="J242"/>
  <c r="K242"/>
  <c r="J243"/>
  <c r="K243"/>
  <c r="J244"/>
  <c r="K244"/>
  <c r="J245"/>
  <c r="K245"/>
  <c r="J246"/>
  <c r="K246"/>
  <c r="K80" l="1"/>
  <c r="H98"/>
  <c r="I98"/>
  <c r="J102"/>
  <c r="J103"/>
  <c r="J104"/>
  <c r="J105"/>
  <c r="J106"/>
  <c r="J107"/>
  <c r="J108"/>
  <c r="J109"/>
  <c r="J110"/>
  <c r="J111"/>
  <c r="J112"/>
  <c r="J113"/>
  <c r="J114"/>
  <c r="J115"/>
  <c r="J116"/>
  <c r="J117"/>
  <c r="J119"/>
  <c r="J120"/>
  <c r="J121"/>
  <c r="J122"/>
  <c r="H71"/>
  <c r="I71"/>
  <c r="G71"/>
  <c r="H240"/>
  <c r="I240"/>
  <c r="G261"/>
  <c r="K221"/>
  <c r="K222"/>
  <c r="K223"/>
  <c r="K224"/>
  <c r="K225"/>
  <c r="K226"/>
  <c r="K227"/>
  <c r="J219"/>
  <c r="K219"/>
  <c r="J220"/>
  <c r="K220"/>
  <c r="J221"/>
  <c r="J222"/>
  <c r="J223"/>
  <c r="J224"/>
  <c r="J225"/>
  <c r="J226"/>
  <c r="J227"/>
  <c r="H215"/>
  <c r="I215"/>
  <c r="G215"/>
  <c r="J205"/>
  <c r="K205"/>
  <c r="H184"/>
  <c r="I184"/>
  <c r="H200"/>
  <c r="I200"/>
  <c r="J188"/>
  <c r="K188"/>
  <c r="J173"/>
  <c r="K173"/>
  <c r="J175"/>
  <c r="K175"/>
  <c r="J176"/>
  <c r="K176"/>
  <c r="J177"/>
  <c r="K177"/>
  <c r="J178"/>
  <c r="K178"/>
  <c r="J179"/>
  <c r="K179"/>
  <c r="J180"/>
  <c r="K180"/>
  <c r="J181"/>
  <c r="K181"/>
  <c r="J182"/>
  <c r="K182"/>
  <c r="H174"/>
  <c r="I174"/>
  <c r="K172"/>
  <c r="J172"/>
  <c r="J169"/>
  <c r="K169"/>
  <c r="K101"/>
  <c r="J78"/>
  <c r="J79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K166"/>
  <c r="J166"/>
  <c r="K164"/>
  <c r="J164"/>
  <c r="H163"/>
  <c r="I163"/>
  <c r="G163"/>
  <c r="G101"/>
  <c r="J101" s="1"/>
  <c r="K240" l="1"/>
  <c r="K174"/>
  <c r="G98"/>
  <c r="J38"/>
  <c r="K38"/>
  <c r="K35"/>
  <c r="K36"/>
  <c r="K37"/>
  <c r="J35"/>
  <c r="J36"/>
  <c r="J37"/>
  <c r="K23"/>
  <c r="K22"/>
  <c r="J23"/>
  <c r="J17"/>
  <c r="K17"/>
  <c r="K12"/>
  <c r="J12"/>
  <c r="K66" l="1"/>
  <c r="J66"/>
  <c r="K44"/>
  <c r="J44"/>
  <c r="K54"/>
  <c r="J54"/>
  <c r="K43"/>
  <c r="J43"/>
  <c r="K19"/>
  <c r="K27"/>
  <c r="K28"/>
  <c r="J27"/>
  <c r="J28"/>
  <c r="K26"/>
  <c r="J26"/>
  <c r="K15"/>
  <c r="J15"/>
  <c r="K14"/>
  <c r="J14"/>
  <c r="K11"/>
  <c r="J11"/>
  <c r="J186"/>
  <c r="G174"/>
  <c r="J174" s="1"/>
  <c r="J25"/>
  <c r="J22"/>
  <c r="J19"/>
  <c r="J16"/>
  <c r="J13"/>
  <c r="J259"/>
  <c r="J58"/>
  <c r="J57"/>
  <c r="J56"/>
  <c r="J55"/>
  <c r="G240"/>
  <c r="J240" s="1"/>
  <c r="H168"/>
  <c r="I168"/>
  <c r="I183" s="1"/>
  <c r="G168"/>
  <c r="G183" s="1"/>
  <c r="K272"/>
  <c r="J272"/>
  <c r="K271"/>
  <c r="J271"/>
  <c r="K269"/>
  <c r="J269"/>
  <c r="K268"/>
  <c r="J268"/>
  <c r="C268"/>
  <c r="K267"/>
  <c r="J267"/>
  <c r="K266"/>
  <c r="J266"/>
  <c r="K265"/>
  <c r="J265"/>
  <c r="K264"/>
  <c r="J264"/>
  <c r="K263"/>
  <c r="J263"/>
  <c r="K262"/>
  <c r="J262"/>
  <c r="C262"/>
  <c r="I261"/>
  <c r="H261"/>
  <c r="K260"/>
  <c r="J260"/>
  <c r="K259"/>
  <c r="K258"/>
  <c r="J258"/>
  <c r="K257"/>
  <c r="J257"/>
  <c r="K256"/>
  <c r="J256"/>
  <c r="K255"/>
  <c r="J255"/>
  <c r="K254"/>
  <c r="J254"/>
  <c r="K253"/>
  <c r="J253"/>
  <c r="K252"/>
  <c r="J252"/>
  <c r="I251"/>
  <c r="H251"/>
  <c r="G251"/>
  <c r="G249" s="1"/>
  <c r="K250"/>
  <c r="J250"/>
  <c r="J247"/>
  <c r="K238"/>
  <c r="J238"/>
  <c r="K237"/>
  <c r="J237"/>
  <c r="K236"/>
  <c r="J236"/>
  <c r="K235"/>
  <c r="J235"/>
  <c r="K233"/>
  <c r="J233"/>
  <c r="K232"/>
  <c r="J232"/>
  <c r="K231"/>
  <c r="J231"/>
  <c r="K230"/>
  <c r="J230"/>
  <c r="I229"/>
  <c r="H229"/>
  <c r="G229"/>
  <c r="K218"/>
  <c r="J218"/>
  <c r="J217"/>
  <c r="H228"/>
  <c r="G228"/>
  <c r="K213"/>
  <c r="J213"/>
  <c r="K212"/>
  <c r="J212"/>
  <c r="K211"/>
  <c r="K210"/>
  <c r="K209"/>
  <c r="K208"/>
  <c r="K207"/>
  <c r="K206"/>
  <c r="K204"/>
  <c r="J204"/>
  <c r="K203"/>
  <c r="J203"/>
  <c r="K202"/>
  <c r="I201"/>
  <c r="H201"/>
  <c r="H214" s="1"/>
  <c r="G201"/>
  <c r="G214" s="1"/>
  <c r="K198"/>
  <c r="J198"/>
  <c r="K197"/>
  <c r="K196"/>
  <c r="K195"/>
  <c r="K194"/>
  <c r="K193"/>
  <c r="K192"/>
  <c r="K191"/>
  <c r="K190"/>
  <c r="G190"/>
  <c r="K189"/>
  <c r="J189"/>
  <c r="K186"/>
  <c r="K185"/>
  <c r="J185"/>
  <c r="G184"/>
  <c r="G200" s="1"/>
  <c r="K171"/>
  <c r="J171"/>
  <c r="K170"/>
  <c r="J170"/>
  <c r="H183"/>
  <c r="K163"/>
  <c r="J163"/>
  <c r="K152"/>
  <c r="J152"/>
  <c r="K151"/>
  <c r="J151"/>
  <c r="I150"/>
  <c r="I167" s="1"/>
  <c r="H150"/>
  <c r="H167" s="1"/>
  <c r="G150"/>
  <c r="K148"/>
  <c r="K147"/>
  <c r="K146"/>
  <c r="K145"/>
  <c r="K144"/>
  <c r="J144"/>
  <c r="K143"/>
  <c r="J143"/>
  <c r="K142"/>
  <c r="J142"/>
  <c r="K141"/>
  <c r="J141"/>
  <c r="K140"/>
  <c r="K139"/>
  <c r="K138"/>
  <c r="K137"/>
  <c r="K136"/>
  <c r="J136"/>
  <c r="K135"/>
  <c r="J135"/>
  <c r="K134"/>
  <c r="J134"/>
  <c r="K133"/>
  <c r="J133"/>
  <c r="K132"/>
  <c r="J132"/>
  <c r="K131"/>
  <c r="J131"/>
  <c r="K130"/>
  <c r="J130"/>
  <c r="K129"/>
  <c r="J129"/>
  <c r="K128"/>
  <c r="K127"/>
  <c r="J127"/>
  <c r="I126"/>
  <c r="I118" s="1"/>
  <c r="J118" s="1"/>
  <c r="H126"/>
  <c r="H118" s="1"/>
  <c r="G126"/>
  <c r="K125"/>
  <c r="J125"/>
  <c r="K124"/>
  <c r="J124"/>
  <c r="K123"/>
  <c r="J123"/>
  <c r="K122"/>
  <c r="K121"/>
  <c r="K119"/>
  <c r="K117"/>
  <c r="K116"/>
  <c r="K115"/>
  <c r="K114"/>
  <c r="K113"/>
  <c r="K112"/>
  <c r="K111"/>
  <c r="K110"/>
  <c r="K109"/>
  <c r="K108"/>
  <c r="K107"/>
  <c r="K106"/>
  <c r="K105"/>
  <c r="K104"/>
  <c r="K103"/>
  <c r="K102"/>
  <c r="K100"/>
  <c r="J100"/>
  <c r="K99"/>
  <c r="J99"/>
  <c r="K96"/>
  <c r="K95"/>
  <c r="J95"/>
  <c r="K94"/>
  <c r="J94"/>
  <c r="K93"/>
  <c r="J93"/>
  <c r="K92"/>
  <c r="K91"/>
  <c r="K90"/>
  <c r="K89"/>
  <c r="J89"/>
  <c r="K88"/>
  <c r="J88"/>
  <c r="K87"/>
  <c r="J87"/>
  <c r="K86"/>
  <c r="J86"/>
  <c r="K85"/>
  <c r="K84"/>
  <c r="K83"/>
  <c r="J83"/>
  <c r="K82"/>
  <c r="J82"/>
  <c r="K81"/>
  <c r="J81"/>
  <c r="K79"/>
  <c r="K78"/>
  <c r="K77"/>
  <c r="J77"/>
  <c r="K76"/>
  <c r="K75"/>
  <c r="K74"/>
  <c r="K73"/>
  <c r="J73"/>
  <c r="K72"/>
  <c r="J72"/>
  <c r="G68"/>
  <c r="J68" s="1"/>
  <c r="K64"/>
  <c r="J64"/>
  <c r="K63"/>
  <c r="J63"/>
  <c r="K62"/>
  <c r="J62"/>
  <c r="K61"/>
  <c r="J61"/>
  <c r="K58"/>
  <c r="K57"/>
  <c r="K56"/>
  <c r="K55"/>
  <c r="K46"/>
  <c r="J46"/>
  <c r="K42"/>
  <c r="J42"/>
  <c r="K41"/>
  <c r="J41"/>
  <c r="K34"/>
  <c r="J34"/>
  <c r="K33"/>
  <c r="J33"/>
  <c r="K32"/>
  <c r="J32"/>
  <c r="K31"/>
  <c r="J31"/>
  <c r="K25"/>
  <c r="K16"/>
  <c r="K13"/>
  <c r="I10"/>
  <c r="H10"/>
  <c r="G10"/>
  <c r="J37" i="1"/>
  <c r="J38"/>
  <c r="K14"/>
  <c r="K13"/>
  <c r="K21"/>
  <c r="J21"/>
  <c r="G239"/>
  <c r="I252"/>
  <c r="H252"/>
  <c r="G252"/>
  <c r="K265"/>
  <c r="J265"/>
  <c r="K263"/>
  <c r="J263"/>
  <c r="K262"/>
  <c r="J262"/>
  <c r="K260"/>
  <c r="J260"/>
  <c r="K259"/>
  <c r="J259"/>
  <c r="K258"/>
  <c r="J258"/>
  <c r="K257"/>
  <c r="J257"/>
  <c r="K28"/>
  <c r="K29"/>
  <c r="K30"/>
  <c r="K31"/>
  <c r="K32"/>
  <c r="K33"/>
  <c r="K34"/>
  <c r="K35"/>
  <c r="K40"/>
  <c r="K41"/>
  <c r="K36"/>
  <c r="K37"/>
  <c r="K38"/>
  <c r="K43"/>
  <c r="K44"/>
  <c r="K45"/>
  <c r="K46"/>
  <c r="K47"/>
  <c r="K48"/>
  <c r="K49"/>
  <c r="K50"/>
  <c r="K51"/>
  <c r="K52"/>
  <c r="K53"/>
  <c r="K54"/>
  <c r="J28"/>
  <c r="J29"/>
  <c r="J30"/>
  <c r="J31"/>
  <c r="J32"/>
  <c r="J33"/>
  <c r="J34"/>
  <c r="J35"/>
  <c r="J40"/>
  <c r="J41"/>
  <c r="J36"/>
  <c r="J43"/>
  <c r="J44"/>
  <c r="J45"/>
  <c r="J46"/>
  <c r="J47"/>
  <c r="J48"/>
  <c r="J49"/>
  <c r="J50"/>
  <c r="H42"/>
  <c r="I42"/>
  <c r="G42"/>
  <c r="H39"/>
  <c r="I39"/>
  <c r="G39"/>
  <c r="J11"/>
  <c r="K15"/>
  <c r="K16"/>
  <c r="K17"/>
  <c r="K18"/>
  <c r="K19"/>
  <c r="K20"/>
  <c r="K22"/>
  <c r="K23"/>
  <c r="K24"/>
  <c r="K11"/>
  <c r="J15"/>
  <c r="J16"/>
  <c r="J17"/>
  <c r="J18"/>
  <c r="J19"/>
  <c r="J20"/>
  <c r="J22"/>
  <c r="J23"/>
  <c r="J24"/>
  <c r="I10"/>
  <c r="H10"/>
  <c r="G10"/>
  <c r="H249" i="2" l="1"/>
  <c r="J126"/>
  <c r="H248"/>
  <c r="H60" s="1"/>
  <c r="G248"/>
  <c r="I248"/>
  <c r="J150"/>
  <c r="G167"/>
  <c r="J71"/>
  <c r="I30"/>
  <c r="J51"/>
  <c r="J251"/>
  <c r="J10"/>
  <c r="H30"/>
  <c r="K30" s="1"/>
  <c r="G30"/>
  <c r="J261"/>
  <c r="K71"/>
  <c r="K126"/>
  <c r="K51"/>
  <c r="K10"/>
  <c r="K239"/>
  <c r="J239"/>
  <c r="J229"/>
  <c r="J201"/>
  <c r="J168"/>
  <c r="K150"/>
  <c r="K167"/>
  <c r="K183"/>
  <c r="J183"/>
  <c r="K200"/>
  <c r="J200"/>
  <c r="K118"/>
  <c r="K168"/>
  <c r="K184"/>
  <c r="K201"/>
  <c r="I214"/>
  <c r="K217"/>
  <c r="K229"/>
  <c r="K251"/>
  <c r="K261"/>
  <c r="J184"/>
  <c r="I249"/>
  <c r="G26" i="1"/>
  <c r="H26"/>
  <c r="I26"/>
  <c r="J39"/>
  <c r="K42"/>
  <c r="K39"/>
  <c r="I205"/>
  <c r="H205"/>
  <c r="I203"/>
  <c r="H203"/>
  <c r="I189"/>
  <c r="H189"/>
  <c r="H173"/>
  <c r="H172" s="1"/>
  <c r="H188" s="1"/>
  <c r="J162"/>
  <c r="J146"/>
  <c r="G173"/>
  <c r="G160"/>
  <c r="G171" s="1"/>
  <c r="I160"/>
  <c r="H160"/>
  <c r="C259"/>
  <c r="K256"/>
  <c r="J256"/>
  <c r="K255"/>
  <c r="J255"/>
  <c r="K254"/>
  <c r="J254"/>
  <c r="K253"/>
  <c r="J253"/>
  <c r="C253"/>
  <c r="K251"/>
  <c r="J251"/>
  <c r="K250"/>
  <c r="K249"/>
  <c r="J249"/>
  <c r="K248"/>
  <c r="J248"/>
  <c r="K247"/>
  <c r="J247"/>
  <c r="K246"/>
  <c r="J246"/>
  <c r="K245"/>
  <c r="J245"/>
  <c r="K244"/>
  <c r="J244"/>
  <c r="K243"/>
  <c r="J243"/>
  <c r="K242"/>
  <c r="J242"/>
  <c r="I241"/>
  <c r="H241"/>
  <c r="G241"/>
  <c r="K240"/>
  <c r="J240"/>
  <c r="J237"/>
  <c r="K236"/>
  <c r="J236"/>
  <c r="K235"/>
  <c r="J235"/>
  <c r="K234"/>
  <c r="K233"/>
  <c r="K232"/>
  <c r="K231"/>
  <c r="K230"/>
  <c r="K229"/>
  <c r="J229"/>
  <c r="K228"/>
  <c r="J228"/>
  <c r="I227"/>
  <c r="H227"/>
  <c r="G227"/>
  <c r="J227" s="1"/>
  <c r="K226"/>
  <c r="J226"/>
  <c r="K225"/>
  <c r="J225"/>
  <c r="K224"/>
  <c r="J224"/>
  <c r="K223"/>
  <c r="J223"/>
  <c r="K222"/>
  <c r="J222"/>
  <c r="K221"/>
  <c r="J221"/>
  <c r="K220"/>
  <c r="J220"/>
  <c r="K219"/>
  <c r="J219"/>
  <c r="K218"/>
  <c r="J218"/>
  <c r="I217"/>
  <c r="H217"/>
  <c r="G217"/>
  <c r="G238" s="1"/>
  <c r="K215"/>
  <c r="J215"/>
  <c r="K214"/>
  <c r="J214"/>
  <c r="K213"/>
  <c r="K212"/>
  <c r="K211"/>
  <c r="K210"/>
  <c r="K209"/>
  <c r="K208"/>
  <c r="K206"/>
  <c r="J206"/>
  <c r="J205"/>
  <c r="K204"/>
  <c r="I216"/>
  <c r="H216"/>
  <c r="G203"/>
  <c r="G216" s="1"/>
  <c r="K201"/>
  <c r="J201"/>
  <c r="K200"/>
  <c r="J200"/>
  <c r="K199"/>
  <c r="K198"/>
  <c r="K197"/>
  <c r="K196"/>
  <c r="K195"/>
  <c r="K194"/>
  <c r="K192"/>
  <c r="J192"/>
  <c r="K191"/>
  <c r="J191"/>
  <c r="K190"/>
  <c r="H202"/>
  <c r="G189"/>
  <c r="G202" s="1"/>
  <c r="K186"/>
  <c r="J186"/>
  <c r="K185"/>
  <c r="K184"/>
  <c r="K183"/>
  <c r="K182"/>
  <c r="K181"/>
  <c r="K180"/>
  <c r="K179"/>
  <c r="K178"/>
  <c r="G178"/>
  <c r="K177"/>
  <c r="J177"/>
  <c r="K174"/>
  <c r="K173"/>
  <c r="J173"/>
  <c r="I172"/>
  <c r="I188" s="1"/>
  <c r="G172"/>
  <c r="G188" s="1"/>
  <c r="K170"/>
  <c r="J170"/>
  <c r="K169"/>
  <c r="J169"/>
  <c r="K168"/>
  <c r="K167"/>
  <c r="K166"/>
  <c r="K165"/>
  <c r="K164"/>
  <c r="K163"/>
  <c r="K162"/>
  <c r="K161"/>
  <c r="J161"/>
  <c r="H171"/>
  <c r="K158"/>
  <c r="J158"/>
  <c r="K157"/>
  <c r="J157"/>
  <c r="K156"/>
  <c r="K155"/>
  <c r="K154"/>
  <c r="K153"/>
  <c r="K152"/>
  <c r="J152"/>
  <c r="K151"/>
  <c r="J151"/>
  <c r="K150"/>
  <c r="J150"/>
  <c r="K149"/>
  <c r="J149"/>
  <c r="K148"/>
  <c r="J148"/>
  <c r="K146"/>
  <c r="K145"/>
  <c r="J145"/>
  <c r="I144"/>
  <c r="H144"/>
  <c r="H159" s="1"/>
  <c r="G144"/>
  <c r="J144" s="1"/>
  <c r="K142"/>
  <c r="K141"/>
  <c r="K140"/>
  <c r="K139"/>
  <c r="K138"/>
  <c r="J138"/>
  <c r="K137"/>
  <c r="J137"/>
  <c r="K136"/>
  <c r="J136"/>
  <c r="K135"/>
  <c r="J135"/>
  <c r="K134"/>
  <c r="K133"/>
  <c r="K132"/>
  <c r="K131"/>
  <c r="K130"/>
  <c r="J130"/>
  <c r="K129"/>
  <c r="J129"/>
  <c r="K128"/>
  <c r="J128"/>
  <c r="K127"/>
  <c r="J127"/>
  <c r="K126"/>
  <c r="J126"/>
  <c r="K125"/>
  <c r="J125"/>
  <c r="K124"/>
  <c r="J124"/>
  <c r="K123"/>
  <c r="J123"/>
  <c r="K122"/>
  <c r="K121"/>
  <c r="J121"/>
  <c r="I120"/>
  <c r="I112" s="1"/>
  <c r="H120"/>
  <c r="H112" s="1"/>
  <c r="G120"/>
  <c r="K119"/>
  <c r="J119"/>
  <c r="K118"/>
  <c r="J118"/>
  <c r="K117"/>
  <c r="J117"/>
  <c r="K116"/>
  <c r="K115"/>
  <c r="J115"/>
  <c r="K113"/>
  <c r="K111"/>
  <c r="J111"/>
  <c r="K110"/>
  <c r="J110"/>
  <c r="K109"/>
  <c r="J109"/>
  <c r="K108"/>
  <c r="J108"/>
  <c r="K107"/>
  <c r="J107"/>
  <c r="K106"/>
  <c r="J106"/>
  <c r="K105"/>
  <c r="K104"/>
  <c r="J104"/>
  <c r="K103"/>
  <c r="J103"/>
  <c r="K102"/>
  <c r="J102"/>
  <c r="K101"/>
  <c r="J101"/>
  <c r="K100"/>
  <c r="J100"/>
  <c r="K99"/>
  <c r="J99"/>
  <c r="J98"/>
  <c r="K97"/>
  <c r="I96"/>
  <c r="H96"/>
  <c r="G96"/>
  <c r="I95"/>
  <c r="H95"/>
  <c r="G95"/>
  <c r="J95" s="1"/>
  <c r="J94"/>
  <c r="J93"/>
  <c r="G92"/>
  <c r="K90"/>
  <c r="K89"/>
  <c r="J89"/>
  <c r="K88"/>
  <c r="J88"/>
  <c r="K87"/>
  <c r="J87"/>
  <c r="K86"/>
  <c r="K85"/>
  <c r="K84"/>
  <c r="K83"/>
  <c r="J83"/>
  <c r="K82"/>
  <c r="J82"/>
  <c r="K81"/>
  <c r="J81"/>
  <c r="K80"/>
  <c r="J80"/>
  <c r="K79"/>
  <c r="K78"/>
  <c r="K77"/>
  <c r="J77"/>
  <c r="K76"/>
  <c r="J76"/>
  <c r="K75"/>
  <c r="J75"/>
  <c r="K74"/>
  <c r="K73"/>
  <c r="K72"/>
  <c r="J72"/>
  <c r="K71"/>
  <c r="K70"/>
  <c r="K69"/>
  <c r="K68"/>
  <c r="J68"/>
  <c r="K67"/>
  <c r="J67"/>
  <c r="I66"/>
  <c r="H66"/>
  <c r="G66"/>
  <c r="J66" s="1"/>
  <c r="K64"/>
  <c r="J64"/>
  <c r="I63"/>
  <c r="H63"/>
  <c r="G63"/>
  <c r="K62"/>
  <c r="K59"/>
  <c r="J59"/>
  <c r="K58"/>
  <c r="J58"/>
  <c r="K57"/>
  <c r="J57"/>
  <c r="K56"/>
  <c r="J56"/>
  <c r="K27"/>
  <c r="J27"/>
  <c r="H8" i="2" l="1"/>
  <c r="J30"/>
  <c r="G60"/>
  <c r="G8" s="1"/>
  <c r="J167"/>
  <c r="I228"/>
  <c r="I60" s="1"/>
  <c r="K215"/>
  <c r="J215"/>
  <c r="J248"/>
  <c r="K248"/>
  <c r="K249"/>
  <c r="J249"/>
  <c r="J214"/>
  <c r="K214"/>
  <c r="K98"/>
  <c r="J98"/>
  <c r="H239" i="1"/>
  <c r="K205"/>
  <c r="H92"/>
  <c r="H238"/>
  <c r="H55" s="1"/>
  <c r="K96"/>
  <c r="K252"/>
  <c r="K160"/>
  <c r="K26"/>
  <c r="J120"/>
  <c r="K144"/>
  <c r="K66"/>
  <c r="I92"/>
  <c r="K92" s="1"/>
  <c r="K93"/>
  <c r="K95"/>
  <c r="K98"/>
  <c r="K120"/>
  <c r="J203"/>
  <c r="J217"/>
  <c r="J241"/>
  <c r="J10"/>
  <c r="I171"/>
  <c r="J171" s="1"/>
  <c r="J172"/>
  <c r="J189"/>
  <c r="K227"/>
  <c r="J160"/>
  <c r="I159"/>
  <c r="K159" s="1"/>
  <c r="G159"/>
  <c r="G55" s="1"/>
  <c r="J63"/>
  <c r="J112"/>
  <c r="K188"/>
  <c r="J188"/>
  <c r="K216"/>
  <c r="J216"/>
  <c r="K10"/>
  <c r="J26"/>
  <c r="K63"/>
  <c r="K94"/>
  <c r="K112"/>
  <c r="K171"/>
  <c r="K189"/>
  <c r="I202"/>
  <c r="K217"/>
  <c r="I238"/>
  <c r="K241"/>
  <c r="J252"/>
  <c r="K172"/>
  <c r="K203"/>
  <c r="I239"/>
  <c r="I8" i="2" l="1"/>
  <c r="J8" s="1"/>
  <c r="K8"/>
  <c r="K228"/>
  <c r="J228"/>
  <c r="J60"/>
  <c r="K60"/>
  <c r="I55" i="1"/>
  <c r="J92"/>
  <c r="J159"/>
  <c r="G8"/>
  <c r="J238"/>
  <c r="K238"/>
  <c r="J202"/>
  <c r="K202"/>
  <c r="K239"/>
  <c r="J239"/>
  <c r="J55" l="1"/>
  <c r="K55"/>
  <c r="K8" l="1"/>
  <c r="J8"/>
</calcChain>
</file>

<file path=xl/sharedStrings.xml><?xml version="1.0" encoding="utf-8"?>
<sst xmlns="http://schemas.openxmlformats.org/spreadsheetml/2006/main" count="812" uniqueCount="213">
  <si>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</si>
  <si>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</si>
  <si>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</si>
  <si>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</si>
  <si>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</si>
  <si>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</si>
  <si>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</si>
  <si>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</si>
  <si>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</si>
  <si>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</si>
  <si>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</si>
  <si>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</si>
  <si>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</si>
  <si>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</si>
  <si>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500</t>
  </si>
  <si>
    <t>Проведение мероприятий по обследованию жилищного фонда на предмет аварийности и непригодности для проживания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</si>
  <si>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</si>
  <si>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0980101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</si>
  <si>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</si>
  <si>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</si>
  <si>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Обеспечение мероприятий по капитальному ремонту многоквартирных домов (за счет средств областного бюджета)</t>
  </si>
  <si>
    <t>0980201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</si>
  <si>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</si>
  <si>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</si>
  <si>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0980202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</si>
  <si>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</si>
  <si>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310</t>
  </si>
  <si>
    <t>003</t>
  </si>
  <si>
    <t>Ведомственная целевая программа «Приобретение жилых помещений для исполнения решений судов» на 2012-2014 годы</t>
  </si>
  <si>
    <t>0700500</t>
  </si>
  <si>
    <t>Ведомственная  целевая программа "Переселение граждан города Саратова из аварийного жилищного фонда в 2012 году"</t>
  </si>
  <si>
    <t xml:space="preserve">0502 " Коммунальное хозяйство" </t>
  </si>
  <si>
    <t>план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</si>
  <si>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</si>
  <si>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услуг муниципальных бань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</si>
  <si>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</si>
  <si>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</si>
  <si>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Резервные фонды местных администраций (аварийно-восстановительные работы)</t>
  </si>
  <si>
    <t>7951500</t>
  </si>
  <si>
    <t>Ведомственная целевая программа "Капитальный ремонт зданий (помещений) муниципальных бань" на 2012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</si>
  <si>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</si>
  <si>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</si>
  <si>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</si>
  <si>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</si>
  <si>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1020102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</si>
  <si>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</si>
  <si>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</si>
  <si>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</si>
  <si>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</si>
  <si>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</si>
  <si>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</si>
  <si>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</si>
  <si>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>Содержание зеленых зон и насаждений, включая газоны, цветники</t>
  </si>
  <si>
    <t>Возмещение затрат на устройство газонов и цветников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</si>
  <si>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</si>
  <si>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</si>
  <si>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</si>
  <si>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</si>
  <si>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</si>
  <si>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в связи с оборудованием площадок с покрытием для размещения контейнеров металлических</t>
  </si>
  <si>
    <t>Возмещение затрат по содержанию фонтанов, находящихся в хозяйственном ведении муниципальных предприятий</t>
  </si>
  <si>
    <t>Возмещение затрат по приобретению и установке светодиодных конструкций на улицах города Саратова</t>
  </si>
  <si>
    <t>Субсидии некоммерческим предприятиям</t>
  </si>
  <si>
    <t>Ведомственная целевая программа "Обеспечение доступности объектов благоустройства в приоритетных сферах жизнедеятельности для инвалидов и иных маломобильных групп населения " на 2012 год</t>
  </si>
  <si>
    <t>Реализация включенных в муниципальные целевые программы,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</si>
  <si>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</si>
  <si>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</si>
  <si>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</si>
  <si>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Ведомственная целевая программа "Приобретение коммунальной (специализированной) техники, машин и оборудования, средств  транспортных  для нужд муниципального образования «Город Саратов» на 2013 год</t>
  </si>
  <si>
    <t>Ведомственная целевая программа «Обеспечение доступности объектов благоустройства и дорожного хозяйства в приоритетных сферах жизнедеятельности для инвалидов и иных маломобильных групп населения» на 2012 год</t>
  </si>
  <si>
    <t>Ведомственная целевая программа «Разборка путепровода через железную дорогу в створе ул. им. Орджоникидзе Г.К. в г. Саратове»  на 2012 год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</si>
  <si>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</si>
  <si>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</si>
  <si>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Установка указателей с наименованиями улиц и номерами домов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</si>
  <si>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</si>
  <si>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</si>
  <si>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</si>
  <si>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Иные работы в сфере благоустройства территорий</t>
  </si>
  <si>
    <t>Субсидии некоммерческим организациям (за исключением муниципальных учреждений)</t>
  </si>
  <si>
    <t>630</t>
  </si>
  <si>
    <t xml:space="preserve"> </t>
  </si>
  <si>
    <t xml:space="preserve">Итого по Ленинскому району МО "Город Саратов" 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</si>
  <si>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</si>
  <si>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</si>
  <si>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</si>
  <si>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>901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</si>
  <si>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</si>
  <si>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</si>
  <si>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>Возмещение затрат по сбору, вывозу мусора и благоустройству территорий, отведенных под места для приема и складирования снега, (снежных «сухих» свалок)</t>
  </si>
  <si>
    <t xml:space="preserve">Итого по Волжскому району МО "Город Саратов" 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</si>
  <si>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</si>
  <si>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</si>
  <si>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0029901</t>
  </si>
  <si>
    <t>0029902</t>
  </si>
  <si>
    <t>999</t>
  </si>
  <si>
    <t>Центральный аппарат за счет средств бюджета города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</si>
  <si>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</si>
  <si>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</si>
  <si>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</si>
  <si>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</si>
  <si>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</si>
  <si>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</si>
  <si>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</si>
  <si>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</si>
  <si>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</si>
  <si>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за 1 квартал 2014 года</t>
  </si>
  <si>
    <t>Кассовый план  1 квартала   2014 года</t>
  </si>
  <si>
    <t>Уточненный кассовый план  1 квартала       2014 года</t>
  </si>
  <si>
    <t>к кассовому плану             1 квартала                  2014 года</t>
  </si>
  <si>
    <t xml:space="preserve"> к уточненному кассовому плану               1 квартала         2014 года</t>
  </si>
  <si>
    <t>244</t>
  </si>
  <si>
    <t>810</t>
  </si>
  <si>
    <t>Строительство полигона твердых бытовых отходов в пос. Елшанка Ленинского района г. Саратова, II очередь (2, 3 этапы)</t>
  </si>
  <si>
    <t>9206089</t>
  </si>
  <si>
    <t>414</t>
  </si>
  <si>
    <t>7001П00</t>
  </si>
  <si>
    <t>7001Ф00</t>
  </si>
  <si>
    <t>7001Ц00</t>
  </si>
  <si>
    <t>7001Ч00</t>
  </si>
  <si>
    <t>Ведомственная целевая программа "Благоустройство территории Фрунзенского района муниципального образования "Город Саратов" на 2014 год</t>
  </si>
  <si>
    <t>Ведомственная целевая программа "Благоустройство территории Октябрьского района муниципального образования "Город Саратов" на 2014 год</t>
  </si>
  <si>
    <t>Ведомственная целевая программа "Благоустройство территории Заводского района муниципального образования "Город Саратов" на 2014 год</t>
  </si>
  <si>
    <t>Ведомственная целевая программа "Благоустройство территории Ленинского района муниципального образования "Город Саратов" на 2014 год</t>
  </si>
  <si>
    <t>Ведомственная целевая программа "Благоустройство территории Кировского района муниципального образования "Город Саратов" на 2014 год</t>
  </si>
  <si>
    <t>7001Ш00</t>
  </si>
  <si>
    <t>Ведомственная целевая программа "Благоустройство территории Волжского района муниципального образования "Город Саратов" на 2014 год</t>
  </si>
  <si>
    <t>7001Э00</t>
  </si>
  <si>
    <t>Ведомственная целевая программа «Ликвидация мест несанкционированного складирования отходов и рекультивация земель Маханного оврага в районе парка Победы в Волжском районе г. Саратова» на 2014 год</t>
  </si>
  <si>
    <t>И.о. председателя комитета по финансам
администрации муниципального образования
"Город Саратов"</t>
  </si>
  <si>
    <t>А.С. Струков</t>
  </si>
  <si>
    <t>Проведение капитального ремонта (ремонта)муниципальных квартир, в том числе в целях исполнения судебных решений</t>
  </si>
  <si>
    <t>243</t>
  </si>
  <si>
    <t>Погащение кредиторской задолженности прошлых лет (ремонт отопительных печей и кровли в многовкартирном доме)</t>
  </si>
  <si>
    <t>Ведомственная целевая программа "Переселение граждан города Саратова из аварийного жилищного фонда в 2013-2015 годах"</t>
  </si>
  <si>
    <t>Резервные фонды местных администраций (проведение мероприятий по предупреждению чрезвычайной ситуации, связанной с возможным обрушением строительных конструкций в жилом доме № 2 по 6-му Динамовскому проезду в Заводском районе)</t>
  </si>
  <si>
    <t>9706028</t>
  </si>
  <si>
    <t>Возмещение недополученных доходов в связи с оказанием  услуг категориям граждан, пользующихся льготами за услуги муниципальных бань</t>
  </si>
  <si>
    <t>Возмещение части затрат в связи с вывозом и утилизацией твердых бытовых отходов бестарным способом, из бункеров-накопителей и контейнеров частного  жилищного  фонда</t>
  </si>
  <si>
    <t>Ведомственная целевая программа " Капитальный ремонт зданий (помещений) муниципальных бань" на 2014 год"</t>
  </si>
  <si>
    <t>Возмещение части затрат с связи с вывозом и утилизацией крупногабаритных отходов</t>
  </si>
  <si>
    <t>Муниципальная программа «Повышение энергоэффективности и энергосбережения в муниципальном образовании «Город Саратов» на период до 2020 года</t>
  </si>
  <si>
    <t>000</t>
  </si>
  <si>
    <t>Реконструкция тепловых сетей</t>
  </si>
  <si>
    <t>111908Г</t>
  </si>
  <si>
    <t>Модернизация центрального теплового пункта "Нежилое здание ЦТП (ул. Томская, 12)" и восстановление циркуляционного трубопровода горячего водоснабжения многоквартирного дома по адресу ул. Кавказская, д. № 4</t>
  </si>
  <si>
    <t>111908Ж</t>
  </si>
  <si>
    <t>Возмещение затрат, связанных с осуществлением расходов по обеспечению надлежащего состояния объектов тепло-, газо-, водоснабжения и водоотведения, находящихся в муниципальной собственности, права владения и (или) пользования которыми не переданы</t>
  </si>
  <si>
    <t>9206014</t>
  </si>
  <si>
    <t>Возмещение затрат в связи с вывозом и утилизацией отходов с несанкционированных мест на территории муниципального образования "Город Саратов"</t>
  </si>
  <si>
    <t>9206016</t>
  </si>
  <si>
    <t>Возмещение затрат на обеспечение бесперебойного функционирования объектов водоснабжения и водоотведения, находящихся в муниципальной собственности, в том числе в части предупреждения ситуаций прекращения или ограничения подачи электрической энергии таким объектам водоснабжения и водоотведения</t>
  </si>
  <si>
    <t>9206025</t>
  </si>
  <si>
    <t>Канализация жилых домов по улице им. Гоголя Н.В. от ул. им. Горького А.М. до ул. им. Чапаева В.И.</t>
  </si>
  <si>
    <t>9206082</t>
  </si>
  <si>
    <t>Реконструкция котельной бани № 8</t>
  </si>
  <si>
    <t>920608Д</t>
  </si>
  <si>
    <t>Прочие мероприятия, осуществляемые за счет межбюджетных трансфертов прошлых лет, из областного бюджета (Строительство модульной котельной по 1-у Нефтяному проезду пос. Увек г. Саратова (погашение кредиторской задолженности)</t>
  </si>
  <si>
    <t>9827999</t>
  </si>
  <si>
    <t>Аварийно-восстановительные работы на ВК-2 (погашение кредиторской задолженности)</t>
  </si>
  <si>
    <t>9200895</t>
  </si>
  <si>
    <t>Модернизация фильтров ВК-3 (погашение кредиторской задолженности)</t>
  </si>
  <si>
    <t>9200896</t>
  </si>
  <si>
    <t>Водоснабжение жилых домов в пос. Верхняя Стрелковка и пос. Рокотовка Заводского района (погашение кредиторской задолженности)</t>
  </si>
  <si>
    <t>9200897</t>
  </si>
  <si>
    <t>8300420</t>
  </si>
  <si>
    <t>111</t>
  </si>
  <si>
    <t>851</t>
  </si>
  <si>
    <t>852</t>
  </si>
  <si>
    <t>9130220</t>
  </si>
  <si>
    <t>121</t>
  </si>
  <si>
    <t>122</t>
  </si>
  <si>
    <t>Уточненные бюджетные назначения</t>
  </si>
  <si>
    <t>Субсидии исполнительным органам территориального общественного самоуправления</t>
  </si>
  <si>
    <t>224</t>
  </si>
  <si>
    <t>Погашение кредиторской задолженности прошлых лет</t>
  </si>
  <si>
    <t>9206009</t>
  </si>
  <si>
    <t>Возмещение части затрат по обустройству и содержанию пляжа, как места массового отдыха населения</t>
  </si>
  <si>
    <t>Возмещение части затрат по обустройству и содержанию солярия</t>
  </si>
  <si>
    <t>Ведомственная целевая программа «Приобретение коммунальной (специализированной) техники, машин, средств транспортных и инвентаря производственного для нужд муниципального образования «Город Саратов» на 2014 год</t>
  </si>
  <si>
    <t>к уточненным бюджетным назначениям</t>
  </si>
  <si>
    <t>Расходы на обеспечение функций центрального аппарата</t>
  </si>
  <si>
    <t>Расходы на обеспечение деятельности муниципальных казенных учреждений</t>
  </si>
  <si>
    <t>Погащение кредиторской задолженности прошлых лет (проведение мероприятий по обследованию жилищного фонда на предмет аварийности и непригодности для проживания)</t>
  </si>
  <si>
    <t>412</t>
  </si>
  <si>
    <t>Возмещение части затрат на устройство индивидуального газового отопления в жилых помещениях многоквартирных домов</t>
  </si>
  <si>
    <t>920601Ж</t>
  </si>
  <si>
    <t>9509501</t>
  </si>
  <si>
    <t>9509502</t>
  </si>
  <si>
    <t>9509601</t>
  </si>
  <si>
    <t>Обеспечение мероприятий по капитальному ремонту многоквартирных домов за счет средств бюджетов (средства бюджета муниципального образования "Город Саратов")</t>
  </si>
  <si>
    <t>9709601</t>
  </si>
  <si>
    <t>Обеспечение мероприятий по капитальному ремонту многоквартирных домов за счет средств бюджетов (средства областного бюджета)</t>
  </si>
  <si>
    <t>Обеспечение мероприятий по переселению граждан из аварийного жилищного фонда    за счет средств бюджетов (средства областного бюджета)</t>
  </si>
  <si>
    <t>9509602</t>
  </si>
  <si>
    <t>Обеспечение мероприятий по переселению граждан из аварийного жилищного фонда  за счет средств бюджетов (средства бюджета муниципального образования "Город Саратов")</t>
  </si>
  <si>
    <t>9709602</t>
  </si>
  <si>
    <t>Обеспечение мероприятий по реализации краткосрочного плана капитального ремонта общего имущества в многоквартирных домах в части возмещения доли муниципального образования "Город Саратов"</t>
  </si>
  <si>
    <t>9709603</t>
  </si>
  <si>
    <t>Возмещение затрат в связи с оказанием услуг по утилизации твердых бытовых отходов в период проведения весенних работ по благоустройству муниципального образования "Город Саратов"</t>
  </si>
  <si>
    <t>920601Б</t>
  </si>
  <si>
    <t>Резервные фонды местных администраций (проведение мероприятий по предупреждению чрезвычайной ситуации, связанной с возможным обрушением строительных конструкций в жилом доме № 2 по 6-му Динамовскому проезду в Заводском районе; проведение неотложных аварийно-восстановительных работ, связанных с внезапным обрушением несущей стены в многоквартирном доме по адресу: ул. Аэропорт, СХИ секция № 3 в Кировском районе)</t>
  </si>
  <si>
    <t>Возмещение части затрат в связи с вывозом и утилизацией твердых бытовых отходов из бункеров-накопителей и контейнеров жилищного фонда</t>
  </si>
  <si>
    <t>920601И</t>
  </si>
  <si>
    <t>Ведомственная целевая программа "Устройство насосной установки для повышения давления на водопроводных сетях п. Лесопильный муниципального образования "Город Саратов" на 2014 год"</t>
  </si>
  <si>
    <t>7002Д00</t>
  </si>
  <si>
    <t>9200800</t>
  </si>
  <si>
    <t>920601Д</t>
  </si>
  <si>
    <t>920601Г</t>
  </si>
  <si>
    <t>Кассовый план  9 месяцев       2014 года</t>
  </si>
  <si>
    <t xml:space="preserve"> к кассовому плану               9 месяцев        2014 года</t>
  </si>
  <si>
    <t>за 9 месяцев 2014 года</t>
  </si>
  <si>
    <t>9507850</t>
  </si>
  <si>
    <t>Погашение кредиторской задолженности за выполненные в 2013 году объемы работ по проведению мероприятий в сфере водоснабжения населения (Реконструкция водозабора подземных вод и разводящих сетей в п. Лесопильный)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</si>
</sst>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;[Red]\-#,##0.00;0.00"/>
  </numFmts>
  <fonts count="14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4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2" fillId="0" borderId="0"/>
  </cellStyleXfs>
  <cellXfs count="310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1" xfId="0" applyFont="1" applyBorder="1"/>
    <xf numFmtId="0" fontId="4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164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/>
    <xf numFmtId="164" fontId="5" fillId="0" borderId="2" xfId="0" applyNumberFormat="1" applyFont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4" fontId="5" fillId="3" borderId="2" xfId="0" applyNumberFormat="1" applyFont="1" applyFill="1" applyBorder="1"/>
    <xf numFmtId="49" fontId="5" fillId="0" borderId="2" xfId="0" applyNumberFormat="1" applyFont="1" applyBorder="1" applyAlignment="1">
      <alignment horizontal="center"/>
    </xf>
    <xf numFmtId="49" fontId="5" fillId="3" borderId="2" xfId="0" applyNumberFormat="1" applyFont="1" applyFill="1" applyBorder="1" applyAlignment="1">
      <alignment horizontal="right"/>
    </xf>
    <xf numFmtId="164" fontId="5" fillId="0" borderId="2" xfId="0" applyNumberFormat="1" applyFont="1" applyBorder="1" applyAlignment="1">
      <alignment horizontal="right" wrapText="1"/>
    </xf>
    <xf numFmtId="0" fontId="5" fillId="0" borderId="0" xfId="0" applyFont="1" applyFill="1"/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 wrapText="1"/>
    </xf>
    <xf numFmtId="164" fontId="5" fillId="3" borderId="2" xfId="1" applyNumberFormat="1" applyFont="1" applyFill="1" applyBorder="1" applyAlignment="1" applyProtection="1">
      <protection hidden="1"/>
    </xf>
    <xf numFmtId="164" fontId="5" fillId="0" borderId="0" xfId="0" applyNumberFormat="1" applyFont="1" applyFill="1"/>
    <xf numFmtId="165" fontId="5" fillId="3" borderId="2" xfId="2" applyNumberFormat="1" applyFont="1" applyFill="1" applyBorder="1" applyAlignment="1" applyProtection="1">
      <alignment horizontal="right" wrapText="1"/>
      <protection hidden="1"/>
    </xf>
    <xf numFmtId="0" fontId="5" fillId="3" borderId="2" xfId="0" applyFont="1" applyFill="1" applyBorder="1" applyAlignment="1">
      <alignment horizontal="left" wrapText="1"/>
    </xf>
    <xf numFmtId="0" fontId="5" fillId="3" borderId="2" xfId="0" applyFont="1" applyFill="1" applyBorder="1"/>
    <xf numFmtId="2" fontId="5" fillId="0" borderId="2" xfId="0" applyNumberFormat="1" applyFont="1" applyBorder="1"/>
    <xf numFmtId="165" fontId="5" fillId="3" borderId="2" xfId="0" applyNumberFormat="1" applyFont="1" applyFill="1" applyBorder="1"/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wrapText="1"/>
    </xf>
    <xf numFmtId="0" fontId="4" fillId="0" borderId="0" xfId="0" applyFont="1" applyFill="1"/>
    <xf numFmtId="165" fontId="5" fillId="0" borderId="2" xfId="3" applyNumberFormat="1" applyFont="1" applyFill="1" applyBorder="1" applyAlignment="1" applyProtection="1">
      <protection hidden="1"/>
    </xf>
    <xf numFmtId="164" fontId="5" fillId="3" borderId="2" xfId="0" applyNumberFormat="1" applyFont="1" applyFill="1" applyBorder="1" applyAlignment="1"/>
    <xf numFmtId="0" fontId="5" fillId="3" borderId="2" xfId="0" applyFont="1" applyFill="1" applyBorder="1" applyAlignment="1">
      <alignment horizontal="center"/>
    </xf>
    <xf numFmtId="165" fontId="5" fillId="4" borderId="2" xfId="3" applyNumberFormat="1" applyFont="1" applyFill="1" applyBorder="1" applyAlignment="1" applyProtection="1">
      <protection hidden="1"/>
    </xf>
    <xf numFmtId="165" fontId="5" fillId="4" borderId="2" xfId="4" applyNumberFormat="1" applyFont="1" applyFill="1" applyBorder="1" applyAlignment="1" applyProtection="1">
      <protection hidden="1"/>
    </xf>
    <xf numFmtId="165" fontId="5" fillId="4" borderId="2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164" fontId="5" fillId="0" borderId="2" xfId="0" applyNumberFormat="1" applyFont="1" applyFill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right" wrapText="1"/>
    </xf>
    <xf numFmtId="164" fontId="5" fillId="5" borderId="2" xfId="0" applyNumberFormat="1" applyFont="1" applyFill="1" applyBorder="1"/>
    <xf numFmtId="0" fontId="1" fillId="0" borderId="0" xfId="0" applyFont="1"/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/>
    <xf numFmtId="164" fontId="5" fillId="0" borderId="2" xfId="0" applyNumberFormat="1" applyFont="1" applyBorder="1" applyAlignment="1"/>
    <xf numFmtId="0" fontId="5" fillId="0" borderId="7" xfId="0" applyFont="1" applyBorder="1" applyAlignment="1">
      <alignment horizontal="right" wrapText="1"/>
    </xf>
    <xf numFmtId="49" fontId="5" fillId="0" borderId="7" xfId="0" applyNumberFormat="1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164" fontId="5" fillId="4" borderId="2" xfId="0" applyNumberFormat="1" applyFont="1" applyFill="1" applyBorder="1"/>
    <xf numFmtId="49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2" fontId="4" fillId="2" borderId="2" xfId="0" applyNumberFormat="1" applyFont="1" applyFill="1" applyBorder="1"/>
    <xf numFmtId="0" fontId="4" fillId="0" borderId="2" xfId="0" applyFont="1" applyBorder="1"/>
    <xf numFmtId="0" fontId="4" fillId="3" borderId="2" xfId="0" applyFont="1" applyFill="1" applyBorder="1"/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 wrapText="1"/>
    </xf>
    <xf numFmtId="165" fontId="5" fillId="0" borderId="2" xfId="0" applyNumberFormat="1" applyFont="1" applyFill="1" applyBorder="1"/>
    <xf numFmtId="0" fontId="4" fillId="0" borderId="2" xfId="0" applyFont="1" applyFill="1" applyBorder="1"/>
    <xf numFmtId="0" fontId="5" fillId="0" borderId="3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Fill="1"/>
    <xf numFmtId="164" fontId="8" fillId="0" borderId="2" xfId="0" applyNumberFormat="1" applyFont="1" applyFill="1" applyBorder="1"/>
    <xf numFmtId="0" fontId="8" fillId="0" borderId="2" xfId="0" applyFont="1" applyFill="1" applyBorder="1"/>
    <xf numFmtId="165" fontId="8" fillId="0" borderId="2" xfId="0" applyNumberFormat="1" applyFont="1" applyFill="1" applyBorder="1"/>
    <xf numFmtId="0" fontId="5" fillId="0" borderId="7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7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/>
    <xf numFmtId="165" fontId="5" fillId="0" borderId="2" xfId="0" applyNumberFormat="1" applyFont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4" fillId="7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right"/>
    </xf>
    <xf numFmtId="49" fontId="4" fillId="7" borderId="2" xfId="0" applyNumberFormat="1" applyFont="1" applyFill="1" applyBorder="1" applyAlignment="1">
      <alignment horizontal="right" vertical="center"/>
    </xf>
    <xf numFmtId="164" fontId="5" fillId="8" borderId="2" xfId="0" applyNumberFormat="1" applyFont="1" applyFill="1" applyBorder="1"/>
    <xf numFmtId="164" fontId="5" fillId="7" borderId="2" xfId="0" applyNumberFormat="1" applyFont="1" applyFill="1" applyBorder="1"/>
    <xf numFmtId="0" fontId="10" fillId="0" borderId="0" xfId="0" applyFont="1"/>
    <xf numFmtId="0" fontId="10" fillId="0" borderId="0" xfId="0" applyFont="1" applyFill="1"/>
    <xf numFmtId="0" fontId="5" fillId="0" borderId="7" xfId="0" applyFont="1" applyBorder="1" applyAlignment="1">
      <alignment horizontal="left" vertical="center" wrapText="1"/>
    </xf>
    <xf numFmtId="0" fontId="4" fillId="7" borderId="2" xfId="0" applyFont="1" applyFill="1" applyBorder="1"/>
    <xf numFmtId="49" fontId="4" fillId="7" borderId="3" xfId="0" applyNumberFormat="1" applyFont="1" applyFill="1" applyBorder="1" applyAlignment="1">
      <alignment horizontal="center" vertical="center"/>
    </xf>
    <xf numFmtId="0" fontId="4" fillId="7" borderId="3" xfId="0" applyFont="1" applyFill="1" applyBorder="1"/>
    <xf numFmtId="164" fontId="5" fillId="8" borderId="3" xfId="0" applyNumberFormat="1" applyFont="1" applyFill="1" applyBorder="1"/>
    <xf numFmtId="164" fontId="5" fillId="7" borderId="3" xfId="0" applyNumberFormat="1" applyFont="1" applyFill="1" applyBorder="1"/>
    <xf numFmtId="0" fontId="5" fillId="0" borderId="10" xfId="0" applyFont="1" applyBorder="1" applyAlignment="1">
      <alignment horizontal="right"/>
    </xf>
    <xf numFmtId="49" fontId="4" fillId="7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2" xfId="0" applyFill="1" applyBorder="1"/>
    <xf numFmtId="49" fontId="4" fillId="0" borderId="2" xfId="0" applyNumberFormat="1" applyFont="1" applyFill="1" applyBorder="1" applyAlignment="1">
      <alignment horizontal="right"/>
    </xf>
    <xf numFmtId="0" fontId="8" fillId="0" borderId="3" xfId="0" applyFont="1" applyFill="1" applyBorder="1" applyAlignment="1"/>
    <xf numFmtId="49" fontId="8" fillId="0" borderId="2" xfId="0" applyNumberFormat="1" applyFont="1" applyFill="1" applyBorder="1" applyAlignment="1">
      <alignment horizontal="right"/>
    </xf>
    <xf numFmtId="0" fontId="8" fillId="0" borderId="2" xfId="0" applyFont="1" applyFill="1" applyBorder="1" applyAlignment="1"/>
    <xf numFmtId="0" fontId="9" fillId="0" borderId="2" xfId="0" applyFont="1" applyFill="1" applyBorder="1"/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3" xfId="0" applyFont="1" applyFill="1" applyBorder="1"/>
    <xf numFmtId="0" fontId="4" fillId="2" borderId="10" xfId="0" applyFont="1" applyFill="1" applyBorder="1" applyAlignment="1"/>
    <xf numFmtId="0" fontId="4" fillId="2" borderId="2" xfId="0" applyFont="1" applyFill="1" applyBorder="1" applyAlignment="1"/>
    <xf numFmtId="49" fontId="5" fillId="3" borderId="2" xfId="0" applyNumberFormat="1" applyFont="1" applyFill="1" applyBorder="1" applyAlignment="1">
      <alignment horizontal="center"/>
    </xf>
    <xf numFmtId="164" fontId="5" fillId="9" borderId="2" xfId="0" applyNumberFormat="1" applyFont="1" applyFill="1" applyBorder="1"/>
    <xf numFmtId="0" fontId="5" fillId="9" borderId="3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 wrapText="1"/>
    </xf>
    <xf numFmtId="49" fontId="5" fillId="9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49" fontId="5" fillId="9" borderId="2" xfId="0" applyNumberFormat="1" applyFont="1" applyFill="1" applyBorder="1" applyAlignment="1">
      <alignment horizontal="center" wrapText="1"/>
    </xf>
    <xf numFmtId="0" fontId="5" fillId="9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9" borderId="3" xfId="0" applyFont="1" applyFill="1" applyBorder="1" applyAlignment="1">
      <alignment horizontal="center" wrapText="1"/>
    </xf>
    <xf numFmtId="49" fontId="5" fillId="9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49" fontId="5" fillId="3" borderId="3" xfId="0" applyNumberFormat="1" applyFont="1" applyFill="1" applyBorder="1" applyAlignment="1">
      <alignment horizontal="center"/>
    </xf>
    <xf numFmtId="166" fontId="13" fillId="0" borderId="11" xfId="21" applyNumberFormat="1" applyFont="1" applyFill="1" applyBorder="1" applyAlignment="1" applyProtection="1">
      <protection hidden="1"/>
    </xf>
    <xf numFmtId="0" fontId="5" fillId="0" borderId="2" xfId="0" applyFont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/>
    <xf numFmtId="49" fontId="5" fillId="0" borderId="3" xfId="0" applyNumberFormat="1" applyFont="1" applyFill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164" fontId="5" fillId="3" borderId="2" xfId="2" applyNumberFormat="1" applyFont="1" applyFill="1" applyBorder="1" applyAlignment="1" applyProtection="1">
      <alignment horizontal="right" wrapText="1"/>
      <protection hidden="1"/>
    </xf>
    <xf numFmtId="0" fontId="4" fillId="3" borderId="2" xfId="0" applyFont="1" applyFill="1" applyBorder="1" applyAlignment="1">
      <alignment horizontal="right"/>
    </xf>
    <xf numFmtId="0" fontId="5" fillId="0" borderId="2" xfId="0" applyFont="1" applyBorder="1" applyAlignment="1">
      <alignment horizontal="right" vertical="center"/>
    </xf>
    <xf numFmtId="49" fontId="5" fillId="0" borderId="3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/>
    </xf>
    <xf numFmtId="49" fontId="5" fillId="0" borderId="5" xfId="0" applyNumberFormat="1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/>
    <xf numFmtId="0" fontId="5" fillId="0" borderId="7" xfId="0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5" fillId="0" borderId="5" xfId="0" applyNumberFormat="1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right"/>
    </xf>
    <xf numFmtId="49" fontId="5" fillId="3" borderId="7" xfId="0" applyNumberFormat="1" applyFont="1" applyFill="1" applyBorder="1" applyAlignment="1">
      <alignment horizontal="right"/>
    </xf>
  </cellXfs>
  <cellStyles count="24">
    <cellStyle name="Обычный" xfId="0" builtinId="0"/>
    <cellStyle name="Обычный 2" xfId="9"/>
    <cellStyle name="Обычный 2 10" xfId="2"/>
    <cellStyle name="Обычный 2 11" xfId="10"/>
    <cellStyle name="Обычный 2 12" xfId="4"/>
    <cellStyle name="Обычный 2 13" xfId="11"/>
    <cellStyle name="Обычный 2 14" xfId="12"/>
    <cellStyle name="Обычный 2 15" xfId="13"/>
    <cellStyle name="Обычный 2 16" xfId="14"/>
    <cellStyle name="Обычный 2 17" xfId="15"/>
    <cellStyle name="Обычный 2 18" xfId="16"/>
    <cellStyle name="Обычный 2 19" xfId="21"/>
    <cellStyle name="Обычный 2 2" xfId="17"/>
    <cellStyle name="Обычный 2 20" xfId="22"/>
    <cellStyle name="Обычный 2 21" xfId="23"/>
    <cellStyle name="Обычный 2 3" xfId="6"/>
    <cellStyle name="Обычный 2 4" xfId="5"/>
    <cellStyle name="Обычный 2 5" xfId="3"/>
    <cellStyle name="Обычный 2 6" xfId="18"/>
    <cellStyle name="Обычный 2 69" xfId="1"/>
    <cellStyle name="Обычный 2 7" xfId="19"/>
    <cellStyle name="Обычный 2 70" xfId="20"/>
    <cellStyle name="Обычный 2 8" xfId="8"/>
    <cellStyle name="Обычный 2 9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6"/>
  <sheetViews>
    <sheetView zoomScale="60" zoomScaleNormal="60" zoomScaleSheetLayoutView="75" workbookViewId="0">
      <pane ySplit="6" topLeftCell="A7" activePane="bottomLeft" state="frozenSplit"/>
      <selection pane="bottomLeft" activeCell="H4" sqref="H4:H6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style="1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9"/>
    </row>
    <row r="2" spans="1:13" ht="16.5" customHeight="1">
      <c r="A2" s="208" t="s">
        <v>105</v>
      </c>
      <c r="B2" s="208"/>
      <c r="C2" s="208"/>
      <c r="D2" s="208"/>
      <c r="E2" s="208"/>
      <c r="F2" s="208"/>
      <c r="G2" s="208"/>
      <c r="H2" s="208"/>
      <c r="I2" s="208"/>
      <c r="J2" s="208"/>
      <c r="K2" s="209"/>
    </row>
    <row r="3" spans="1:13" ht="18.75" customHeight="1">
      <c r="A3" s="2"/>
      <c r="B3" s="3"/>
      <c r="C3" s="3"/>
      <c r="D3" s="3"/>
      <c r="E3" s="3"/>
      <c r="F3" s="4"/>
      <c r="G3" s="5"/>
      <c r="H3" s="5"/>
      <c r="I3" s="5"/>
      <c r="K3" s="6" t="s">
        <v>1</v>
      </c>
      <c r="L3" s="7"/>
    </row>
    <row r="4" spans="1:13" ht="24" customHeight="1">
      <c r="A4" s="210" t="s">
        <v>2</v>
      </c>
      <c r="B4" s="211" t="s">
        <v>3</v>
      </c>
      <c r="C4" s="211"/>
      <c r="D4" s="211"/>
      <c r="E4" s="211"/>
      <c r="F4" s="211"/>
      <c r="G4" s="212" t="s">
        <v>106</v>
      </c>
      <c r="H4" s="212" t="s">
        <v>107</v>
      </c>
      <c r="I4" s="210" t="s">
        <v>4</v>
      </c>
      <c r="J4" s="217" t="s">
        <v>5</v>
      </c>
      <c r="K4" s="210"/>
      <c r="L4" s="8"/>
    </row>
    <row r="5" spans="1:13" ht="27.75" customHeight="1">
      <c r="A5" s="210"/>
      <c r="B5" s="211"/>
      <c r="C5" s="211"/>
      <c r="D5" s="211"/>
      <c r="E5" s="211"/>
      <c r="F5" s="211"/>
      <c r="G5" s="213"/>
      <c r="H5" s="215"/>
      <c r="I5" s="210"/>
      <c r="J5" s="212" t="s">
        <v>108</v>
      </c>
      <c r="K5" s="212" t="s">
        <v>109</v>
      </c>
      <c r="L5" s="226"/>
    </row>
    <row r="6" spans="1:13" ht="84" customHeight="1" thickBot="1">
      <c r="A6" s="210"/>
      <c r="B6" s="9" t="s">
        <v>6</v>
      </c>
      <c r="C6" s="10"/>
      <c r="D6" s="11"/>
      <c r="E6" s="12" t="s">
        <v>7</v>
      </c>
      <c r="F6" s="12" t="s">
        <v>8</v>
      </c>
      <c r="G6" s="214"/>
      <c r="H6" s="216"/>
      <c r="I6" s="210"/>
      <c r="J6" s="216"/>
      <c r="K6" s="216"/>
      <c r="L6" s="226"/>
    </row>
    <row r="7" spans="1:13" ht="23.25" customHeight="1" thickBot="1">
      <c r="A7" s="13">
        <v>1</v>
      </c>
      <c r="B7" s="9">
        <v>2</v>
      </c>
      <c r="C7" s="14"/>
      <c r="D7" s="15"/>
      <c r="E7" s="12">
        <v>3</v>
      </c>
      <c r="F7" s="12">
        <v>4</v>
      </c>
      <c r="G7" s="12">
        <v>5</v>
      </c>
      <c r="H7" s="16">
        <v>6</v>
      </c>
      <c r="I7" s="17">
        <v>7</v>
      </c>
      <c r="J7" s="13">
        <v>8</v>
      </c>
      <c r="K7" s="16">
        <v>9</v>
      </c>
      <c r="L7" s="8"/>
    </row>
    <row r="8" spans="1:13" ht="43.5" customHeight="1">
      <c r="A8" s="18" t="s">
        <v>9</v>
      </c>
      <c r="B8" s="19"/>
      <c r="C8" s="20"/>
      <c r="D8" s="20"/>
      <c r="E8" s="20"/>
      <c r="F8" s="21"/>
      <c r="G8" s="22">
        <f>G10+G26+G55+G239</f>
        <v>289107.87599999999</v>
      </c>
      <c r="H8" s="22">
        <v>339310.5</v>
      </c>
      <c r="I8" s="22">
        <v>335543.40000000002</v>
      </c>
      <c r="J8" s="23">
        <f>I8/G8*100</f>
        <v>116.0616599735941</v>
      </c>
      <c r="K8" s="23">
        <f>I8/H8*100</f>
        <v>98.889777946747898</v>
      </c>
    </row>
    <row r="9" spans="1:13" ht="28.5" customHeight="1">
      <c r="A9" s="24" t="s">
        <v>10</v>
      </c>
      <c r="B9" s="12"/>
      <c r="C9" s="12"/>
      <c r="D9" s="12"/>
      <c r="E9" s="12"/>
      <c r="F9" s="25"/>
      <c r="G9" s="26"/>
      <c r="H9" s="26"/>
      <c r="I9" s="26"/>
      <c r="J9" s="26"/>
      <c r="K9" s="26"/>
    </row>
    <row r="10" spans="1:13" ht="34.5" customHeight="1">
      <c r="A10" s="149" t="s">
        <v>11</v>
      </c>
      <c r="B10" s="150"/>
      <c r="C10" s="150"/>
      <c r="D10" s="150"/>
      <c r="E10" s="150"/>
      <c r="F10" s="27"/>
      <c r="G10" s="28">
        <f>SUM(G11:G25)</f>
        <v>173697.5</v>
      </c>
      <c r="H10" s="28">
        <f>SUM(H11:H25)</f>
        <v>145792.4</v>
      </c>
      <c r="I10" s="28">
        <f>SUM(I11:I25)</f>
        <v>145633</v>
      </c>
      <c r="J10" s="28">
        <f>I10/G10*100</f>
        <v>83.842887779041149</v>
      </c>
      <c r="K10" s="28">
        <f t="shared" ref="K10:K26" si="0">I10/H10*100</f>
        <v>99.89066645449283</v>
      </c>
    </row>
    <row r="11" spans="1:13" ht="62.25" hidden="1" customHeight="1">
      <c r="A11" s="29" t="s">
        <v>12</v>
      </c>
      <c r="B11" s="12">
        <v>9206005</v>
      </c>
      <c r="C11" s="12"/>
      <c r="D11" s="12"/>
      <c r="E11" s="33" t="s">
        <v>111</v>
      </c>
      <c r="F11" s="12">
        <v>242</v>
      </c>
      <c r="G11" s="26">
        <v>0</v>
      </c>
      <c r="H11" s="26">
        <v>0</v>
      </c>
      <c r="I11" s="26">
        <v>0</v>
      </c>
      <c r="J11" s="26" t="e">
        <f>I11/G11</f>
        <v>#DIV/0!</v>
      </c>
      <c r="K11" s="32" t="e">
        <f>I11/H11</f>
        <v>#DIV/0!</v>
      </c>
    </row>
    <row r="12" spans="1:13" ht="45.75" customHeight="1">
      <c r="A12" s="88" t="s">
        <v>130</v>
      </c>
      <c r="B12" s="12">
        <v>9206022</v>
      </c>
      <c r="C12" s="12"/>
      <c r="D12" s="12"/>
      <c r="E12" s="33" t="s">
        <v>131</v>
      </c>
      <c r="F12" s="12">
        <v>225</v>
      </c>
      <c r="G12" s="26">
        <v>642.1</v>
      </c>
      <c r="H12" s="26">
        <v>159.4</v>
      </c>
      <c r="I12" s="26"/>
      <c r="J12" s="26"/>
      <c r="K12" s="32"/>
    </row>
    <row r="13" spans="1:13" ht="45.75" customHeight="1">
      <c r="A13" s="88" t="s">
        <v>132</v>
      </c>
      <c r="B13" s="12">
        <v>9200800</v>
      </c>
      <c r="C13" s="12"/>
      <c r="D13" s="12"/>
      <c r="E13" s="33" t="s">
        <v>131</v>
      </c>
      <c r="F13" s="12">
        <v>225</v>
      </c>
      <c r="G13" s="26"/>
      <c r="H13" s="26">
        <v>482.8</v>
      </c>
      <c r="I13" s="26">
        <v>482.8</v>
      </c>
      <c r="J13" s="26"/>
      <c r="K13" s="26">
        <f t="shared" ref="K13:K14" si="1">I13/H13*100</f>
        <v>100</v>
      </c>
    </row>
    <row r="14" spans="1:13" ht="38.25" customHeight="1">
      <c r="A14" s="29" t="s">
        <v>15</v>
      </c>
      <c r="B14" s="12">
        <v>9206023</v>
      </c>
      <c r="C14" s="12"/>
      <c r="D14" s="12"/>
      <c r="E14" s="33" t="s">
        <v>110</v>
      </c>
      <c r="F14" s="12">
        <v>226</v>
      </c>
      <c r="G14" s="26"/>
      <c r="H14" s="26">
        <v>46.9</v>
      </c>
      <c r="I14" s="26">
        <v>46.9</v>
      </c>
      <c r="J14" s="26"/>
      <c r="K14" s="26">
        <f t="shared" si="1"/>
        <v>100</v>
      </c>
    </row>
    <row r="15" spans="1:13" s="4" customFormat="1" ht="67.5" hidden="1" customHeight="1">
      <c r="A15" s="24" t="s">
        <v>16</v>
      </c>
      <c r="B15" s="151" t="s">
        <v>17</v>
      </c>
      <c r="C15" s="12"/>
      <c r="D15" s="12"/>
      <c r="E15" s="33" t="s">
        <v>13</v>
      </c>
      <c r="F15" s="12">
        <v>242</v>
      </c>
      <c r="G15" s="35"/>
      <c r="H15" s="32"/>
      <c r="I15" s="32"/>
      <c r="J15" s="26" t="e">
        <f t="shared" ref="J15:J24" si="2">I15/G15</f>
        <v>#DIV/0!</v>
      </c>
      <c r="K15" s="32" t="e">
        <f t="shared" ref="K15:K24" si="3">I15/H15</f>
        <v>#DIV/0!</v>
      </c>
      <c r="M15" s="36"/>
    </row>
    <row r="16" spans="1:13" s="4" customFormat="1" ht="68.25" hidden="1" customHeight="1">
      <c r="A16" s="37" t="s">
        <v>18</v>
      </c>
      <c r="B16" s="151" t="s">
        <v>19</v>
      </c>
      <c r="C16" s="52"/>
      <c r="D16" s="52"/>
      <c r="E16" s="151" t="s">
        <v>14</v>
      </c>
      <c r="F16" s="52">
        <v>310</v>
      </c>
      <c r="G16" s="39"/>
      <c r="H16" s="39"/>
      <c r="I16" s="40"/>
      <c r="J16" s="26" t="e">
        <f t="shared" si="2"/>
        <v>#DIV/0!</v>
      </c>
      <c r="K16" s="32" t="e">
        <f t="shared" si="3"/>
        <v>#DIV/0!</v>
      </c>
      <c r="M16" s="36"/>
    </row>
    <row r="17" spans="1:13" s="4" customFormat="1" ht="44.25" hidden="1" customHeight="1">
      <c r="A17" s="24" t="s">
        <v>20</v>
      </c>
      <c r="B17" s="151" t="s">
        <v>21</v>
      </c>
      <c r="C17" s="12"/>
      <c r="D17" s="12"/>
      <c r="E17" s="33" t="s">
        <v>13</v>
      </c>
      <c r="F17" s="12">
        <v>242</v>
      </c>
      <c r="G17" s="26"/>
      <c r="H17" s="32"/>
      <c r="I17" s="32"/>
      <c r="J17" s="26" t="e">
        <f t="shared" si="2"/>
        <v>#DIV/0!</v>
      </c>
      <c r="K17" s="32" t="e">
        <f t="shared" si="3"/>
        <v>#DIV/0!</v>
      </c>
      <c r="M17" s="41"/>
    </row>
    <row r="18" spans="1:13" s="4" customFormat="1" ht="48" hidden="1" customHeight="1">
      <c r="A18" s="24" t="s">
        <v>22</v>
      </c>
      <c r="B18" s="151" t="s">
        <v>21</v>
      </c>
      <c r="C18" s="12"/>
      <c r="D18" s="12"/>
      <c r="E18" s="33" t="s">
        <v>13</v>
      </c>
      <c r="F18" s="12">
        <v>242</v>
      </c>
      <c r="G18" s="26"/>
      <c r="H18" s="32"/>
      <c r="I18" s="32"/>
      <c r="J18" s="26" t="e">
        <f t="shared" si="2"/>
        <v>#DIV/0!</v>
      </c>
      <c r="K18" s="32" t="e">
        <f t="shared" si="3"/>
        <v>#DIV/0!</v>
      </c>
      <c r="M18" s="36"/>
    </row>
    <row r="19" spans="1:13" s="4" customFormat="1" ht="64.5" hidden="1" customHeight="1">
      <c r="A19" s="37" t="s">
        <v>23</v>
      </c>
      <c r="B19" s="151" t="s">
        <v>24</v>
      </c>
      <c r="C19" s="52"/>
      <c r="D19" s="52"/>
      <c r="E19" s="151" t="s">
        <v>14</v>
      </c>
      <c r="F19" s="52">
        <v>310</v>
      </c>
      <c r="G19" s="32"/>
      <c r="H19" s="26"/>
      <c r="I19" s="26"/>
      <c r="J19" s="26" t="e">
        <f t="shared" si="2"/>
        <v>#DIV/0!</v>
      </c>
      <c r="K19" s="32" t="e">
        <f t="shared" si="3"/>
        <v>#DIV/0!</v>
      </c>
      <c r="M19" s="36"/>
    </row>
    <row r="20" spans="1:13" s="4" customFormat="1" ht="64.5" hidden="1" customHeight="1">
      <c r="A20" s="37" t="s">
        <v>25</v>
      </c>
      <c r="B20" s="151" t="s">
        <v>24</v>
      </c>
      <c r="C20" s="52"/>
      <c r="D20" s="52"/>
      <c r="E20" s="151" t="s">
        <v>14</v>
      </c>
      <c r="F20" s="52">
        <v>310</v>
      </c>
      <c r="G20" s="42"/>
      <c r="H20" s="26"/>
      <c r="I20" s="26"/>
      <c r="J20" s="26" t="e">
        <f t="shared" si="2"/>
        <v>#DIV/0!</v>
      </c>
      <c r="K20" s="32" t="e">
        <f t="shared" si="3"/>
        <v>#DIV/0!</v>
      </c>
      <c r="M20" s="36"/>
    </row>
    <row r="21" spans="1:13" ht="39.75" customHeight="1">
      <c r="A21" s="43" t="s">
        <v>133</v>
      </c>
      <c r="B21" s="52">
        <v>7002500</v>
      </c>
      <c r="C21" s="12"/>
      <c r="D21" s="12"/>
      <c r="E21" s="33" t="s">
        <v>110</v>
      </c>
      <c r="F21" s="12" t="s">
        <v>26</v>
      </c>
      <c r="G21" s="26">
        <v>173055.4</v>
      </c>
      <c r="H21" s="32">
        <v>145103.29999999999</v>
      </c>
      <c r="I21" s="26">
        <v>145103.29999999999</v>
      </c>
      <c r="J21" s="26">
        <f t="shared" ref="J21" si="4">I21/G21*100</f>
        <v>83.847889173062498</v>
      </c>
      <c r="K21" s="26">
        <f t="shared" ref="K21" si="5">I21/H21*100</f>
        <v>100</v>
      </c>
      <c r="L21" s="7"/>
    </row>
    <row r="22" spans="1:13" s="4" customFormat="1" ht="37.5" hidden="1">
      <c r="A22" s="43" t="s">
        <v>28</v>
      </c>
      <c r="B22" s="52">
        <v>7002600</v>
      </c>
      <c r="C22" s="12"/>
      <c r="D22" s="12"/>
      <c r="E22" s="12">
        <v>831</v>
      </c>
      <c r="F22" s="12">
        <v>310</v>
      </c>
      <c r="G22" s="26">
        <v>0</v>
      </c>
      <c r="H22" s="32">
        <v>0</v>
      </c>
      <c r="I22" s="25">
        <v>0</v>
      </c>
      <c r="J22" s="26" t="e">
        <f t="shared" si="2"/>
        <v>#DIV/0!</v>
      </c>
      <c r="K22" s="32" t="e">
        <f t="shared" si="3"/>
        <v>#DIV/0!</v>
      </c>
      <c r="M22" s="49"/>
    </row>
    <row r="23" spans="1:13" ht="36" hidden="1" customHeight="1">
      <c r="A23" s="221" t="s">
        <v>134</v>
      </c>
      <c r="B23" s="33" t="s">
        <v>135</v>
      </c>
      <c r="C23" s="19"/>
      <c r="D23" s="12"/>
      <c r="E23" s="33" t="s">
        <v>110</v>
      </c>
      <c r="F23" s="12">
        <v>225</v>
      </c>
      <c r="G23" s="50">
        <v>0</v>
      </c>
      <c r="H23" s="26">
        <v>0</v>
      </c>
      <c r="I23" s="26">
        <v>0</v>
      </c>
      <c r="J23" s="26" t="e">
        <f t="shared" si="2"/>
        <v>#DIV/0!</v>
      </c>
      <c r="K23" s="32" t="e">
        <f t="shared" si="3"/>
        <v>#DIV/0!</v>
      </c>
    </row>
    <row r="24" spans="1:13" ht="39" hidden="1" customHeight="1">
      <c r="A24" s="227"/>
      <c r="B24" s="33" t="s">
        <v>135</v>
      </c>
      <c r="C24" s="12"/>
      <c r="D24" s="12"/>
      <c r="E24" s="33" t="s">
        <v>110</v>
      </c>
      <c r="F24" s="12">
        <v>226</v>
      </c>
      <c r="G24" s="50">
        <v>0</v>
      </c>
      <c r="H24" s="51">
        <v>0</v>
      </c>
      <c r="I24" s="51">
        <v>0</v>
      </c>
      <c r="J24" s="26" t="e">
        <f t="shared" si="2"/>
        <v>#DIV/0!</v>
      </c>
      <c r="K24" s="32" t="e">
        <f t="shared" si="3"/>
        <v>#DIV/0!</v>
      </c>
    </row>
    <row r="25" spans="1:13" ht="37.5" hidden="1" customHeight="1">
      <c r="A25" s="48" t="s">
        <v>30</v>
      </c>
      <c r="B25" s="52">
        <v>7955300</v>
      </c>
      <c r="C25" s="44"/>
      <c r="D25" s="44"/>
      <c r="E25" s="34" t="s">
        <v>14</v>
      </c>
      <c r="F25" s="38">
        <v>310</v>
      </c>
      <c r="G25" s="53">
        <v>0</v>
      </c>
      <c r="H25" s="54">
        <v>0</v>
      </c>
      <c r="I25" s="55">
        <v>0</v>
      </c>
      <c r="J25" s="46">
        <v>0</v>
      </c>
      <c r="K25" s="46">
        <v>0</v>
      </c>
    </row>
    <row r="26" spans="1:13" ht="27" customHeight="1">
      <c r="A26" s="56" t="s">
        <v>31</v>
      </c>
      <c r="B26" s="57"/>
      <c r="C26" s="56"/>
      <c r="D26" s="56"/>
      <c r="E26" s="57"/>
      <c r="F26" s="57"/>
      <c r="G26" s="28">
        <f>SUM(G27:G38,G39,G42)</f>
        <v>36925</v>
      </c>
      <c r="H26" s="28">
        <f t="shared" ref="H26:I26" si="6">SUM(H27:H38,H39,H42)</f>
        <v>93120.9</v>
      </c>
      <c r="I26" s="28">
        <f t="shared" si="6"/>
        <v>93120.9</v>
      </c>
      <c r="J26" s="28">
        <f t="shared" ref="J26" si="7">I26/G26*100</f>
        <v>252.18930264048745</v>
      </c>
      <c r="K26" s="28">
        <f t="shared" si="0"/>
        <v>100</v>
      </c>
    </row>
    <row r="27" spans="1:13" ht="27.75" customHeight="1">
      <c r="A27" s="85" t="s">
        <v>33</v>
      </c>
      <c r="B27" s="16">
        <v>9206001</v>
      </c>
      <c r="C27" s="16"/>
      <c r="D27" s="16"/>
      <c r="E27" s="33" t="s">
        <v>111</v>
      </c>
      <c r="F27" s="12">
        <v>241</v>
      </c>
      <c r="G27" s="26">
        <v>4200</v>
      </c>
      <c r="H27" s="26">
        <v>3788.8</v>
      </c>
      <c r="I27" s="26">
        <v>3788.8</v>
      </c>
      <c r="J27" s="26">
        <f>I27/G27*100</f>
        <v>90.209523809523816</v>
      </c>
      <c r="K27" s="26">
        <f t="shared" ref="K27:K54" si="8">I27/H27*100</f>
        <v>100</v>
      </c>
    </row>
    <row r="28" spans="1:13" ht="53.25" customHeight="1">
      <c r="A28" s="85" t="s">
        <v>136</v>
      </c>
      <c r="B28" s="16">
        <v>9206003</v>
      </c>
      <c r="C28" s="16"/>
      <c r="D28" s="16"/>
      <c r="E28" s="33" t="s">
        <v>111</v>
      </c>
      <c r="F28" s="12">
        <v>241</v>
      </c>
      <c r="G28" s="26">
        <v>900</v>
      </c>
      <c r="H28" s="26">
        <v>510.9</v>
      </c>
      <c r="I28" s="26">
        <v>510.9</v>
      </c>
      <c r="J28" s="26">
        <f t="shared" ref="J28:J50" si="9">I28/G28*100</f>
        <v>56.766666666666666</v>
      </c>
      <c r="K28" s="26">
        <f t="shared" si="8"/>
        <v>100</v>
      </c>
    </row>
    <row r="29" spans="1:13" ht="45.75" customHeight="1">
      <c r="A29" s="85" t="s">
        <v>34</v>
      </c>
      <c r="B29" s="16">
        <v>9206004</v>
      </c>
      <c r="C29" s="16"/>
      <c r="D29" s="16"/>
      <c r="E29" s="33" t="s">
        <v>111</v>
      </c>
      <c r="F29" s="12">
        <v>241</v>
      </c>
      <c r="G29" s="26">
        <v>7700</v>
      </c>
      <c r="H29" s="26">
        <v>4620</v>
      </c>
      <c r="I29" s="26">
        <v>4620</v>
      </c>
      <c r="J29" s="26">
        <f t="shared" si="9"/>
        <v>60</v>
      </c>
      <c r="K29" s="26">
        <f t="shared" si="8"/>
        <v>100</v>
      </c>
    </row>
    <row r="30" spans="1:13" ht="59.25" customHeight="1">
      <c r="A30" s="85" t="s">
        <v>137</v>
      </c>
      <c r="B30" s="12">
        <v>9206010</v>
      </c>
      <c r="C30" s="12"/>
      <c r="D30" s="12"/>
      <c r="E30" s="33" t="s">
        <v>111</v>
      </c>
      <c r="F30" s="12">
        <v>241</v>
      </c>
      <c r="G30" s="65">
        <v>8600</v>
      </c>
      <c r="H30" s="65">
        <v>4231.6000000000004</v>
      </c>
      <c r="I30" s="65">
        <v>4231.6000000000004</v>
      </c>
      <c r="J30" s="26">
        <f t="shared" si="9"/>
        <v>49.204651162790704</v>
      </c>
      <c r="K30" s="26">
        <f t="shared" si="8"/>
        <v>100</v>
      </c>
    </row>
    <row r="31" spans="1:13" ht="36" hidden="1" customHeight="1">
      <c r="A31" s="218" t="s">
        <v>36</v>
      </c>
      <c r="B31" s="12">
        <v>3510519</v>
      </c>
      <c r="C31" s="12"/>
      <c r="D31" s="12"/>
      <c r="E31" s="33" t="s">
        <v>13</v>
      </c>
      <c r="F31" s="12">
        <v>241</v>
      </c>
      <c r="G31" s="65"/>
      <c r="H31" s="65"/>
      <c r="I31" s="65"/>
      <c r="J31" s="26" t="e">
        <f t="shared" si="9"/>
        <v>#DIV/0!</v>
      </c>
      <c r="K31" s="26" t="e">
        <f t="shared" si="8"/>
        <v>#DIV/0!</v>
      </c>
    </row>
    <row r="32" spans="1:13" ht="36.75" hidden="1" customHeight="1">
      <c r="A32" s="228"/>
      <c r="B32" s="12">
        <v>3510519</v>
      </c>
      <c r="C32" s="154"/>
      <c r="D32" s="154"/>
      <c r="E32" s="33" t="s">
        <v>13</v>
      </c>
      <c r="F32" s="12">
        <v>242</v>
      </c>
      <c r="G32" s="65"/>
      <c r="H32" s="65"/>
      <c r="I32" s="65"/>
      <c r="J32" s="26" t="e">
        <f t="shared" si="9"/>
        <v>#DIV/0!</v>
      </c>
      <c r="K32" s="26" t="e">
        <f t="shared" si="8"/>
        <v>#DIV/0!</v>
      </c>
    </row>
    <row r="33" spans="1:11" ht="37.5" hidden="1" customHeight="1">
      <c r="A33" s="218" t="s">
        <v>138</v>
      </c>
      <c r="B33" s="16">
        <v>7002300</v>
      </c>
      <c r="C33" s="16"/>
      <c r="D33" s="16"/>
      <c r="E33" s="33" t="s">
        <v>131</v>
      </c>
      <c r="F33" s="12">
        <v>225</v>
      </c>
      <c r="G33" s="26">
        <v>0</v>
      </c>
      <c r="H33" s="26">
        <v>0</v>
      </c>
      <c r="I33" s="61">
        <v>0</v>
      </c>
      <c r="J33" s="26" t="e">
        <f t="shared" si="9"/>
        <v>#DIV/0!</v>
      </c>
      <c r="K33" s="26" t="e">
        <f t="shared" si="8"/>
        <v>#DIV/0!</v>
      </c>
    </row>
    <row r="34" spans="1:11" ht="37.5" hidden="1" customHeight="1">
      <c r="A34" s="220"/>
      <c r="B34" s="16">
        <v>7002300</v>
      </c>
      <c r="C34" s="16"/>
      <c r="D34" s="16"/>
      <c r="E34" s="33" t="s">
        <v>131</v>
      </c>
      <c r="F34" s="12">
        <v>226</v>
      </c>
      <c r="G34" s="26">
        <v>0</v>
      </c>
      <c r="H34" s="26">
        <v>0</v>
      </c>
      <c r="I34" s="61">
        <v>0</v>
      </c>
      <c r="J34" s="26" t="e">
        <f t="shared" si="9"/>
        <v>#DIV/0!</v>
      </c>
      <c r="K34" s="26" t="e">
        <f t="shared" si="8"/>
        <v>#DIV/0!</v>
      </c>
    </row>
    <row r="35" spans="1:11" ht="33" customHeight="1">
      <c r="A35" s="88" t="s">
        <v>139</v>
      </c>
      <c r="B35" s="16">
        <v>9206015</v>
      </c>
      <c r="C35" s="16"/>
      <c r="D35" s="16"/>
      <c r="E35" s="33" t="s">
        <v>111</v>
      </c>
      <c r="F35" s="12">
        <v>241</v>
      </c>
      <c r="G35" s="26">
        <v>2500</v>
      </c>
      <c r="H35" s="26">
        <v>2500</v>
      </c>
      <c r="I35" s="26">
        <v>2500</v>
      </c>
      <c r="J35" s="26">
        <f t="shared" si="9"/>
        <v>100</v>
      </c>
      <c r="K35" s="26">
        <f t="shared" si="8"/>
        <v>100</v>
      </c>
    </row>
    <row r="36" spans="1:11" ht="75">
      <c r="A36" s="88" t="s">
        <v>146</v>
      </c>
      <c r="B36" s="75" t="s">
        <v>147</v>
      </c>
      <c r="C36" s="16"/>
      <c r="D36" s="16"/>
      <c r="E36" s="33" t="s">
        <v>111</v>
      </c>
      <c r="F36" s="12">
        <v>241</v>
      </c>
      <c r="G36" s="26">
        <v>825</v>
      </c>
      <c r="H36" s="26">
        <v>180.4</v>
      </c>
      <c r="I36" s="26">
        <v>180.4</v>
      </c>
      <c r="J36" s="26">
        <f>I36/G36*100</f>
        <v>21.866666666666667</v>
      </c>
      <c r="K36" s="26">
        <f>I36/H36*100</f>
        <v>100</v>
      </c>
    </row>
    <row r="37" spans="1:11" ht="56.25" hidden="1">
      <c r="A37" s="85" t="s">
        <v>148</v>
      </c>
      <c r="B37" s="75" t="s">
        <v>149</v>
      </c>
      <c r="C37" s="16"/>
      <c r="D37" s="16"/>
      <c r="E37" s="33" t="s">
        <v>111</v>
      </c>
      <c r="F37" s="12">
        <v>241</v>
      </c>
      <c r="G37" s="26">
        <v>1300</v>
      </c>
      <c r="H37" s="26">
        <v>0</v>
      </c>
      <c r="I37" s="26">
        <v>0</v>
      </c>
      <c r="J37" s="26">
        <f t="shared" ref="J37:J38" si="10">I37/G37*100</f>
        <v>0</v>
      </c>
      <c r="K37" s="26" t="e">
        <f>I37/H37*100</f>
        <v>#DIV/0!</v>
      </c>
    </row>
    <row r="38" spans="1:11" ht="84.75" customHeight="1">
      <c r="A38" s="88" t="s">
        <v>150</v>
      </c>
      <c r="B38" s="75" t="s">
        <v>151</v>
      </c>
      <c r="C38" s="16"/>
      <c r="D38" s="16"/>
      <c r="E38" s="33" t="s">
        <v>111</v>
      </c>
      <c r="F38" s="12">
        <v>241</v>
      </c>
      <c r="G38" s="26">
        <v>10900</v>
      </c>
      <c r="H38" s="26">
        <v>50000</v>
      </c>
      <c r="I38" s="26">
        <v>50000</v>
      </c>
      <c r="J38" s="26">
        <f t="shared" si="10"/>
        <v>458.71559633027522</v>
      </c>
      <c r="K38" s="26">
        <f>I38/H38*100</f>
        <v>100</v>
      </c>
    </row>
    <row r="39" spans="1:11" ht="39.75" hidden="1" customHeight="1">
      <c r="A39" s="153" t="s">
        <v>140</v>
      </c>
      <c r="B39" s="161">
        <v>1100000</v>
      </c>
      <c r="C39" s="155"/>
      <c r="D39" s="155"/>
      <c r="E39" s="162" t="s">
        <v>114</v>
      </c>
      <c r="F39" s="156" t="s">
        <v>141</v>
      </c>
      <c r="G39" s="152">
        <f>G40+G41</f>
        <v>0</v>
      </c>
      <c r="H39" s="152">
        <f t="shared" ref="H39:I39" si="11">H40+H41</f>
        <v>0</v>
      </c>
      <c r="I39" s="152">
        <f t="shared" si="11"/>
        <v>0</v>
      </c>
      <c r="J39" s="152" t="e">
        <f t="shared" si="9"/>
        <v>#DIV/0!</v>
      </c>
      <c r="K39" s="152" t="e">
        <f t="shared" si="8"/>
        <v>#DIV/0!</v>
      </c>
    </row>
    <row r="40" spans="1:11" ht="39.75" hidden="1" customHeight="1">
      <c r="A40" s="47" t="s">
        <v>142</v>
      </c>
      <c r="B40" s="163" t="s">
        <v>143</v>
      </c>
      <c r="C40" s="157"/>
      <c r="D40" s="157"/>
      <c r="E40" s="164" t="s">
        <v>114</v>
      </c>
      <c r="F40" s="33" t="s">
        <v>26</v>
      </c>
      <c r="G40" s="58">
        <v>0</v>
      </c>
      <c r="H40" s="58">
        <v>0</v>
      </c>
      <c r="I40" s="58">
        <v>0</v>
      </c>
      <c r="J40" s="26" t="e">
        <f t="shared" si="9"/>
        <v>#DIV/0!</v>
      </c>
      <c r="K40" s="26" t="e">
        <f t="shared" si="8"/>
        <v>#DIV/0!</v>
      </c>
    </row>
    <row r="41" spans="1:11" ht="62.25" hidden="1" customHeight="1">
      <c r="A41" s="47" t="s">
        <v>144</v>
      </c>
      <c r="B41" s="163" t="s">
        <v>145</v>
      </c>
      <c r="C41" s="157"/>
      <c r="D41" s="157"/>
      <c r="E41" s="164" t="s">
        <v>114</v>
      </c>
      <c r="F41" s="33" t="s">
        <v>26</v>
      </c>
      <c r="G41" s="58">
        <v>0</v>
      </c>
      <c r="H41" s="58">
        <v>0</v>
      </c>
      <c r="I41" s="58">
        <v>0</v>
      </c>
      <c r="J41" s="26" t="e">
        <f t="shared" si="9"/>
        <v>#DIV/0!</v>
      </c>
      <c r="K41" s="26" t="e">
        <f t="shared" si="8"/>
        <v>#DIV/0!</v>
      </c>
    </row>
    <row r="42" spans="1:11" ht="37.5">
      <c r="A42" s="167" t="s">
        <v>42</v>
      </c>
      <c r="B42" s="158"/>
      <c r="C42" s="155"/>
      <c r="D42" s="155"/>
      <c r="E42" s="156" t="s">
        <v>114</v>
      </c>
      <c r="F42" s="159"/>
      <c r="G42" s="152">
        <f>SUM(G43:G54)</f>
        <v>0</v>
      </c>
      <c r="H42" s="152">
        <f t="shared" ref="H42:I42" si="12">SUM(H43:H54)</f>
        <v>27289.200000000001</v>
      </c>
      <c r="I42" s="152">
        <f t="shared" si="12"/>
        <v>27289.200000000001</v>
      </c>
      <c r="J42" s="152"/>
      <c r="K42" s="152">
        <f t="shared" si="8"/>
        <v>100</v>
      </c>
    </row>
    <row r="43" spans="1:11" ht="60" hidden="1" customHeight="1">
      <c r="A43" s="229" t="s">
        <v>152</v>
      </c>
      <c r="B43" s="75" t="s">
        <v>153</v>
      </c>
      <c r="C43" s="16"/>
      <c r="D43" s="16"/>
      <c r="E43" s="33" t="s">
        <v>114</v>
      </c>
      <c r="F43" s="12">
        <v>310</v>
      </c>
      <c r="G43" s="26">
        <v>0</v>
      </c>
      <c r="H43" s="26">
        <v>0</v>
      </c>
      <c r="I43" s="26">
        <v>0</v>
      </c>
      <c r="J43" s="26" t="e">
        <f t="shared" si="9"/>
        <v>#DIV/0!</v>
      </c>
      <c r="K43" s="26" t="e">
        <f t="shared" si="8"/>
        <v>#DIV/0!</v>
      </c>
    </row>
    <row r="44" spans="1:11" ht="42.75" hidden="1" customHeight="1">
      <c r="A44" s="230"/>
      <c r="B44" s="75" t="s">
        <v>38</v>
      </c>
      <c r="C44" s="16"/>
      <c r="D44" s="16"/>
      <c r="E44" s="33" t="s">
        <v>27</v>
      </c>
      <c r="F44" s="12">
        <v>310</v>
      </c>
      <c r="G44" s="26"/>
      <c r="H44" s="26"/>
      <c r="I44" s="26"/>
      <c r="J44" s="26" t="e">
        <f t="shared" si="9"/>
        <v>#DIV/0!</v>
      </c>
      <c r="K44" s="26" t="e">
        <f t="shared" si="8"/>
        <v>#DIV/0!</v>
      </c>
    </row>
    <row r="45" spans="1:11" ht="37.5" hidden="1">
      <c r="A45" s="166" t="s">
        <v>39</v>
      </c>
      <c r="B45" s="12">
        <v>7954200</v>
      </c>
      <c r="C45" s="160"/>
      <c r="D45" s="160"/>
      <c r="E45" s="12">
        <v>500</v>
      </c>
      <c r="F45" s="12">
        <v>225</v>
      </c>
      <c r="G45" s="26"/>
      <c r="H45" s="26"/>
      <c r="I45" s="26"/>
      <c r="J45" s="26" t="e">
        <f t="shared" si="9"/>
        <v>#DIV/0!</v>
      </c>
      <c r="K45" s="26" t="e">
        <f t="shared" si="8"/>
        <v>#DIV/0!</v>
      </c>
    </row>
    <row r="46" spans="1:11" ht="29.25" hidden="1" customHeight="1">
      <c r="A46" s="229" t="s">
        <v>37</v>
      </c>
      <c r="B46" s="75" t="s">
        <v>29</v>
      </c>
      <c r="C46" s="16"/>
      <c r="D46" s="16"/>
      <c r="E46" s="33" t="s">
        <v>14</v>
      </c>
      <c r="F46" s="12">
        <v>225</v>
      </c>
      <c r="G46" s="26"/>
      <c r="H46" s="26"/>
      <c r="I46" s="26"/>
      <c r="J46" s="26" t="e">
        <f t="shared" si="9"/>
        <v>#DIV/0!</v>
      </c>
      <c r="K46" s="26" t="e">
        <f t="shared" si="8"/>
        <v>#DIV/0!</v>
      </c>
    </row>
    <row r="47" spans="1:11" ht="18.75" hidden="1" customHeight="1">
      <c r="A47" s="230"/>
      <c r="B47" s="75" t="s">
        <v>29</v>
      </c>
      <c r="C47" s="16"/>
      <c r="D47" s="16"/>
      <c r="E47" s="33" t="s">
        <v>14</v>
      </c>
      <c r="F47" s="12">
        <v>226</v>
      </c>
      <c r="G47" s="26"/>
      <c r="H47" s="26"/>
      <c r="I47" s="26"/>
      <c r="J47" s="26" t="e">
        <f t="shared" si="9"/>
        <v>#DIV/0!</v>
      </c>
      <c r="K47" s="26" t="e">
        <f t="shared" si="8"/>
        <v>#DIV/0!</v>
      </c>
    </row>
    <row r="48" spans="1:11" ht="25.5" hidden="1" customHeight="1">
      <c r="A48" s="230"/>
      <c r="B48" s="75" t="s">
        <v>29</v>
      </c>
      <c r="C48" s="16"/>
      <c r="D48" s="16"/>
      <c r="E48" s="33" t="s">
        <v>14</v>
      </c>
      <c r="F48" s="12">
        <v>226</v>
      </c>
      <c r="G48" s="26"/>
      <c r="H48" s="26"/>
      <c r="I48" s="26"/>
      <c r="J48" s="26" t="e">
        <f t="shared" si="9"/>
        <v>#DIV/0!</v>
      </c>
      <c r="K48" s="26" t="e">
        <f t="shared" si="8"/>
        <v>#DIV/0!</v>
      </c>
    </row>
    <row r="49" spans="1:11" ht="25.5" hidden="1" customHeight="1">
      <c r="A49" s="229" t="s">
        <v>154</v>
      </c>
      <c r="B49" s="75" t="s">
        <v>155</v>
      </c>
      <c r="C49" s="16"/>
      <c r="D49" s="16"/>
      <c r="E49" s="33" t="s">
        <v>114</v>
      </c>
      <c r="F49" s="12">
        <v>310</v>
      </c>
      <c r="G49" s="26">
        <v>0</v>
      </c>
      <c r="H49" s="26">
        <v>0</v>
      </c>
      <c r="I49" s="26">
        <v>0</v>
      </c>
      <c r="J49" s="26" t="e">
        <f t="shared" si="9"/>
        <v>#DIV/0!</v>
      </c>
      <c r="K49" s="26" t="e">
        <f t="shared" si="8"/>
        <v>#DIV/0!</v>
      </c>
    </row>
    <row r="50" spans="1:11" ht="25.5" hidden="1" customHeight="1">
      <c r="A50" s="229"/>
      <c r="B50" s="75" t="s">
        <v>155</v>
      </c>
      <c r="C50" s="16"/>
      <c r="D50" s="16"/>
      <c r="E50" s="33" t="s">
        <v>114</v>
      </c>
      <c r="F50" s="12">
        <v>226</v>
      </c>
      <c r="G50" s="26">
        <v>0</v>
      </c>
      <c r="H50" s="26">
        <v>0</v>
      </c>
      <c r="I50" s="26">
        <v>0</v>
      </c>
      <c r="J50" s="26" t="e">
        <f t="shared" si="9"/>
        <v>#DIV/0!</v>
      </c>
      <c r="K50" s="26" t="e">
        <f t="shared" si="8"/>
        <v>#DIV/0!</v>
      </c>
    </row>
    <row r="51" spans="1:11" ht="75">
      <c r="A51" s="166" t="s">
        <v>156</v>
      </c>
      <c r="B51" s="75" t="s">
        <v>157</v>
      </c>
      <c r="C51" s="16"/>
      <c r="D51" s="16"/>
      <c r="E51" s="33" t="s">
        <v>114</v>
      </c>
      <c r="F51" s="12">
        <v>310</v>
      </c>
      <c r="G51" s="26"/>
      <c r="H51" s="26">
        <v>15000</v>
      </c>
      <c r="I51" s="26">
        <v>15000</v>
      </c>
      <c r="J51" s="26"/>
      <c r="K51" s="26">
        <f t="shared" si="8"/>
        <v>100</v>
      </c>
    </row>
    <row r="52" spans="1:11" ht="48" customHeight="1">
      <c r="A52" s="166" t="s">
        <v>158</v>
      </c>
      <c r="B52" s="75" t="s">
        <v>159</v>
      </c>
      <c r="C52" s="16"/>
      <c r="D52" s="16"/>
      <c r="E52" s="33" t="s">
        <v>114</v>
      </c>
      <c r="F52" s="12">
        <v>310</v>
      </c>
      <c r="G52" s="26"/>
      <c r="H52" s="26">
        <v>1965.8</v>
      </c>
      <c r="I52" s="26">
        <v>1965.8</v>
      </c>
      <c r="J52" s="26"/>
      <c r="K52" s="26">
        <f t="shared" si="8"/>
        <v>100</v>
      </c>
    </row>
    <row r="53" spans="1:11" ht="25.5" customHeight="1">
      <c r="A53" s="166" t="s">
        <v>160</v>
      </c>
      <c r="B53" s="75" t="s">
        <v>161</v>
      </c>
      <c r="C53" s="16"/>
      <c r="D53" s="16"/>
      <c r="E53" s="33" t="s">
        <v>114</v>
      </c>
      <c r="F53" s="12">
        <v>310</v>
      </c>
      <c r="G53" s="26"/>
      <c r="H53" s="26">
        <v>9635.7000000000007</v>
      </c>
      <c r="I53" s="26">
        <v>9635.7000000000007</v>
      </c>
      <c r="J53" s="26"/>
      <c r="K53" s="26">
        <f t="shared" si="8"/>
        <v>100</v>
      </c>
    </row>
    <row r="54" spans="1:11" ht="37.5">
      <c r="A54" s="166" t="s">
        <v>162</v>
      </c>
      <c r="B54" s="75" t="s">
        <v>163</v>
      </c>
      <c r="C54" s="16"/>
      <c r="D54" s="16"/>
      <c r="E54" s="33" t="s">
        <v>114</v>
      </c>
      <c r="F54" s="12">
        <v>310</v>
      </c>
      <c r="G54" s="26"/>
      <c r="H54" s="26">
        <v>687.7</v>
      </c>
      <c r="I54" s="26">
        <v>687.7</v>
      </c>
      <c r="J54" s="26"/>
      <c r="K54" s="26">
        <f t="shared" si="8"/>
        <v>100</v>
      </c>
    </row>
    <row r="55" spans="1:11" ht="29.25" customHeight="1">
      <c r="A55" s="76" t="s">
        <v>40</v>
      </c>
      <c r="B55" s="77"/>
      <c r="C55" s="76"/>
      <c r="D55" s="76"/>
      <c r="E55" s="76"/>
      <c r="F55" s="78"/>
      <c r="G55" s="28">
        <f>G65+G66+G92+G117+G159+G171+G188+G202+G216+G238</f>
        <v>62115.251000000004</v>
      </c>
      <c r="H55" s="28">
        <f t="shared" ref="H55:I55" si="13">H65+H66+H92+H117+H159+H171+H188+H202+H216+H238</f>
        <v>85864.356999999975</v>
      </c>
      <c r="I55" s="28">
        <f t="shared" si="13"/>
        <v>82256.66697000002</v>
      </c>
      <c r="J55" s="28">
        <f t="shared" ref="J55:J59" si="14">I55/G55*100</f>
        <v>132.42587874272618</v>
      </c>
      <c r="K55" s="28">
        <f t="shared" ref="K55:K73" si="15">I55/H55*100</f>
        <v>95.798384619592554</v>
      </c>
    </row>
    <row r="56" spans="1:11" ht="18.75" hidden="1" customHeight="1">
      <c r="A56" s="25" t="s">
        <v>41</v>
      </c>
      <c r="B56" s="12"/>
      <c r="C56" s="45">
        <v>277239781.19</v>
      </c>
      <c r="D56" s="45"/>
      <c r="E56" s="45">
        <v>59776612.159999996</v>
      </c>
      <c r="F56" s="45"/>
      <c r="G56" s="26"/>
      <c r="H56" s="26"/>
      <c r="I56" s="26"/>
      <c r="J56" s="26" t="e">
        <f t="shared" si="14"/>
        <v>#DIV/0!</v>
      </c>
      <c r="K56" s="26" t="e">
        <f t="shared" si="15"/>
        <v>#DIV/0!</v>
      </c>
    </row>
    <row r="57" spans="1:11" ht="18.75" hidden="1" customHeight="1">
      <c r="A57" s="25" t="s">
        <v>32</v>
      </c>
      <c r="B57" s="12"/>
      <c r="C57" s="45">
        <v>383867963.26999998</v>
      </c>
      <c r="D57" s="45"/>
      <c r="E57" s="45">
        <v>141238608.25999999</v>
      </c>
      <c r="F57" s="45"/>
      <c r="G57" s="26"/>
      <c r="H57" s="26"/>
      <c r="I57" s="26"/>
      <c r="J57" s="26" t="e">
        <f t="shared" si="14"/>
        <v>#DIV/0!</v>
      </c>
      <c r="K57" s="26" t="e">
        <f t="shared" si="15"/>
        <v>#DIV/0!</v>
      </c>
    </row>
    <row r="58" spans="1:11" ht="18.75" hidden="1" customHeight="1">
      <c r="A58" s="59"/>
      <c r="B58" s="12">
        <v>1020102</v>
      </c>
      <c r="C58" s="25"/>
      <c r="D58" s="25"/>
      <c r="E58" s="30" t="s">
        <v>27</v>
      </c>
      <c r="F58" s="25">
        <v>310</v>
      </c>
      <c r="G58" s="26"/>
      <c r="H58" s="26"/>
      <c r="I58" s="26"/>
      <c r="J58" s="26" t="e">
        <f t="shared" si="14"/>
        <v>#DIV/0!</v>
      </c>
      <c r="K58" s="26" t="e">
        <f t="shared" si="15"/>
        <v>#DIV/0!</v>
      </c>
    </row>
    <row r="59" spans="1:11" ht="18.75" hidden="1" customHeight="1">
      <c r="A59" s="79"/>
      <c r="B59" s="12">
        <v>1020102</v>
      </c>
      <c r="C59" s="25"/>
      <c r="D59" s="25"/>
      <c r="E59" s="30" t="s">
        <v>27</v>
      </c>
      <c r="F59" s="25">
        <v>226</v>
      </c>
      <c r="G59" s="26"/>
      <c r="H59" s="26"/>
      <c r="I59" s="26"/>
      <c r="J59" s="26" t="e">
        <f t="shared" si="14"/>
        <v>#DIV/0!</v>
      </c>
      <c r="K59" s="26" t="e">
        <f t="shared" si="15"/>
        <v>#DIV/0!</v>
      </c>
    </row>
    <row r="60" spans="1:11" ht="18.75" hidden="1" customHeight="1">
      <c r="A60" s="231" t="s">
        <v>42</v>
      </c>
      <c r="B60" s="233">
        <v>1020102</v>
      </c>
      <c r="C60" s="80"/>
      <c r="D60" s="80"/>
      <c r="E60" s="235" t="s">
        <v>27</v>
      </c>
      <c r="F60" s="44">
        <v>226</v>
      </c>
      <c r="G60" s="72">
        <v>0</v>
      </c>
      <c r="H60" s="72">
        <v>0</v>
      </c>
      <c r="I60" s="72">
        <v>0</v>
      </c>
      <c r="J60" s="32">
        <v>0</v>
      </c>
      <c r="K60" s="32">
        <v>0</v>
      </c>
    </row>
    <row r="61" spans="1:11" ht="18.75" hidden="1" customHeight="1">
      <c r="A61" s="232"/>
      <c r="B61" s="234"/>
      <c r="C61" s="80"/>
      <c r="D61" s="80"/>
      <c r="E61" s="236"/>
      <c r="F61" s="44">
        <v>310</v>
      </c>
      <c r="G61" s="72">
        <v>0</v>
      </c>
      <c r="H61" s="72">
        <v>0</v>
      </c>
      <c r="I61" s="72">
        <v>0</v>
      </c>
      <c r="J61" s="32">
        <v>0</v>
      </c>
      <c r="K61" s="32">
        <v>0</v>
      </c>
    </row>
    <row r="62" spans="1:11" s="1" customFormat="1" ht="18.75" hidden="1" customHeight="1">
      <c r="A62" s="81" t="s">
        <v>43</v>
      </c>
      <c r="B62" s="82" t="s">
        <v>29</v>
      </c>
      <c r="C62" s="83"/>
      <c r="D62" s="83"/>
      <c r="E62" s="82" t="s">
        <v>14</v>
      </c>
      <c r="F62" s="83">
        <v>225</v>
      </c>
      <c r="G62" s="58"/>
      <c r="H62" s="58"/>
      <c r="I62" s="58"/>
      <c r="J62" s="58"/>
      <c r="K62" s="58" t="e">
        <f t="shared" si="15"/>
        <v>#DIV/0!</v>
      </c>
    </row>
    <row r="63" spans="1:11" s="1" customFormat="1" ht="24" hidden="1" customHeight="1">
      <c r="A63" s="237" t="s">
        <v>112</v>
      </c>
      <c r="B63" s="82" t="s">
        <v>44</v>
      </c>
      <c r="C63" s="83"/>
      <c r="D63" s="83"/>
      <c r="E63" s="82" t="s">
        <v>27</v>
      </c>
      <c r="F63" s="83"/>
      <c r="G63" s="58">
        <f>G64+G65</f>
        <v>200</v>
      </c>
      <c r="H63" s="58">
        <f>H64+H65</f>
        <v>0</v>
      </c>
      <c r="I63" s="58">
        <f>I64+I65</f>
        <v>0</v>
      </c>
      <c r="J63" s="58">
        <f t="shared" ref="J63:J68" si="16">I63/G63*100</f>
        <v>0</v>
      </c>
      <c r="K63" s="58" t="e">
        <f>I63/H63*100</f>
        <v>#DIV/0!</v>
      </c>
    </row>
    <row r="64" spans="1:11" s="1" customFormat="1" ht="18.75" hidden="1">
      <c r="A64" s="238"/>
      <c r="B64" s="82" t="s">
        <v>44</v>
      </c>
      <c r="C64" s="83"/>
      <c r="D64" s="83"/>
      <c r="E64" s="82" t="s">
        <v>27</v>
      </c>
      <c r="F64" s="83">
        <v>226</v>
      </c>
      <c r="G64" s="58"/>
      <c r="H64" s="58"/>
      <c r="I64" s="58"/>
      <c r="J64" s="58" t="e">
        <f t="shared" si="16"/>
        <v>#DIV/0!</v>
      </c>
      <c r="K64" s="58" t="e">
        <f t="shared" ref="K64" si="17">I64/H64*100</f>
        <v>#DIV/0!</v>
      </c>
    </row>
    <row r="65" spans="1:11" s="1" customFormat="1" ht="41.25" customHeight="1">
      <c r="A65" s="239"/>
      <c r="B65" s="82" t="s">
        <v>113</v>
      </c>
      <c r="C65" s="83"/>
      <c r="D65" s="83"/>
      <c r="E65" s="82" t="s">
        <v>114</v>
      </c>
      <c r="F65" s="83">
        <v>226</v>
      </c>
      <c r="G65" s="58">
        <v>200</v>
      </c>
      <c r="H65" s="58"/>
      <c r="I65" s="58"/>
      <c r="J65" s="58"/>
      <c r="K65" s="58"/>
    </row>
    <row r="66" spans="1:11" s="1" customFormat="1" ht="27" customHeight="1">
      <c r="A66" s="240" t="s">
        <v>45</v>
      </c>
      <c r="B66" s="84">
        <v>9206020</v>
      </c>
      <c r="C66" s="83"/>
      <c r="D66" s="83"/>
      <c r="E66" s="82" t="s">
        <v>110</v>
      </c>
      <c r="F66" s="83"/>
      <c r="G66" s="58">
        <f>SUM(G68:G74)</f>
        <v>25600</v>
      </c>
      <c r="H66" s="58">
        <f>SUM(H68:H74)</f>
        <v>51990.365999999995</v>
      </c>
      <c r="I66" s="58">
        <f>SUM(I68:I74)</f>
        <v>51990.37285</v>
      </c>
      <c r="J66" s="58">
        <f t="shared" si="16"/>
        <v>203.08739394531247</v>
      </c>
      <c r="K66" s="58">
        <f>I66/H66*100</f>
        <v>100.00001317551795</v>
      </c>
    </row>
    <row r="67" spans="1:11" s="1" customFormat="1" ht="18.75" hidden="1" customHeight="1">
      <c r="A67" s="241"/>
      <c r="B67" s="84">
        <v>6000100</v>
      </c>
      <c r="C67" s="83"/>
      <c r="D67" s="83"/>
      <c r="E67" s="82" t="s">
        <v>14</v>
      </c>
      <c r="F67" s="83">
        <v>225</v>
      </c>
      <c r="G67" s="58"/>
      <c r="H67" s="58"/>
      <c r="I67" s="58"/>
      <c r="J67" s="58" t="e">
        <f t="shared" si="16"/>
        <v>#DIV/0!</v>
      </c>
      <c r="K67" s="58" t="e">
        <f t="shared" si="15"/>
        <v>#DIV/0!</v>
      </c>
    </row>
    <row r="68" spans="1:11" s="1" customFormat="1" ht="18.75">
      <c r="A68" s="241"/>
      <c r="B68" s="84">
        <v>9206020</v>
      </c>
      <c r="C68" s="83"/>
      <c r="D68" s="83"/>
      <c r="E68" s="82" t="s">
        <v>110</v>
      </c>
      <c r="F68" s="83">
        <v>223</v>
      </c>
      <c r="G68" s="58">
        <v>18600</v>
      </c>
      <c r="H68" s="58">
        <v>23567.8</v>
      </c>
      <c r="I68" s="58">
        <v>23567.804889999999</v>
      </c>
      <c r="J68" s="58">
        <f t="shared" si="16"/>
        <v>126.70862844086021</v>
      </c>
      <c r="K68" s="58">
        <f t="shared" si="15"/>
        <v>100.00002074864858</v>
      </c>
    </row>
    <row r="69" spans="1:11" s="1" customFormat="1" ht="18.75" hidden="1" customHeight="1">
      <c r="A69" s="241"/>
      <c r="B69" s="84">
        <v>9206020</v>
      </c>
      <c r="C69" s="83"/>
      <c r="D69" s="83"/>
      <c r="E69" s="82" t="s">
        <v>110</v>
      </c>
      <c r="F69" s="83">
        <v>241</v>
      </c>
      <c r="G69" s="58"/>
      <c r="H69" s="58"/>
      <c r="I69" s="58"/>
      <c r="J69" s="58"/>
      <c r="K69" s="58" t="e">
        <f t="shared" si="15"/>
        <v>#DIV/0!</v>
      </c>
    </row>
    <row r="70" spans="1:11" s="1" customFormat="1" ht="18.75" hidden="1" customHeight="1">
      <c r="A70" s="241"/>
      <c r="B70" s="84">
        <v>9206020</v>
      </c>
      <c r="C70" s="83"/>
      <c r="D70" s="83"/>
      <c r="E70" s="82" t="s">
        <v>110</v>
      </c>
      <c r="F70" s="83">
        <v>290</v>
      </c>
      <c r="G70" s="58"/>
      <c r="H70" s="58"/>
      <c r="I70" s="58"/>
      <c r="J70" s="58"/>
      <c r="K70" s="58" t="e">
        <f t="shared" si="15"/>
        <v>#DIV/0!</v>
      </c>
    </row>
    <row r="71" spans="1:11" s="1" customFormat="1" ht="18.75" hidden="1" customHeight="1">
      <c r="A71" s="241"/>
      <c r="B71" s="84">
        <v>9206020</v>
      </c>
      <c r="C71" s="83"/>
      <c r="D71" s="83"/>
      <c r="E71" s="82" t="s">
        <v>110</v>
      </c>
      <c r="F71" s="83">
        <v>310</v>
      </c>
      <c r="G71" s="58"/>
      <c r="H71" s="58"/>
      <c r="I71" s="58"/>
      <c r="J71" s="58"/>
      <c r="K71" s="58" t="e">
        <f t="shared" si="15"/>
        <v>#DIV/0!</v>
      </c>
    </row>
    <row r="72" spans="1:11" s="1" customFormat="1" ht="18.75">
      <c r="A72" s="241"/>
      <c r="B72" s="84">
        <v>9206020</v>
      </c>
      <c r="C72" s="83"/>
      <c r="D72" s="83"/>
      <c r="E72" s="82" t="s">
        <v>110</v>
      </c>
      <c r="F72" s="83">
        <v>225</v>
      </c>
      <c r="G72" s="58">
        <v>7000</v>
      </c>
      <c r="H72" s="58">
        <v>7153.366</v>
      </c>
      <c r="I72" s="58">
        <v>7153.3665000000001</v>
      </c>
      <c r="J72" s="58">
        <f>I72/G72*100</f>
        <v>102.19095</v>
      </c>
      <c r="K72" s="58">
        <f t="shared" si="15"/>
        <v>100.00000698971645</v>
      </c>
    </row>
    <row r="73" spans="1:11" ht="27" hidden="1" customHeight="1">
      <c r="A73" s="241"/>
      <c r="B73" s="84">
        <v>9206020</v>
      </c>
      <c r="C73" s="83"/>
      <c r="D73" s="83"/>
      <c r="E73" s="82" t="s">
        <v>110</v>
      </c>
      <c r="F73" s="83">
        <v>226</v>
      </c>
      <c r="G73" s="58"/>
      <c r="H73" s="58"/>
      <c r="I73" s="58"/>
      <c r="J73" s="58"/>
      <c r="K73" s="58" t="e">
        <f t="shared" si="15"/>
        <v>#DIV/0!</v>
      </c>
    </row>
    <row r="74" spans="1:11" ht="18.75">
      <c r="A74" s="242"/>
      <c r="B74" s="84">
        <v>9200800</v>
      </c>
      <c r="C74" s="83"/>
      <c r="D74" s="83"/>
      <c r="E74" s="82" t="s">
        <v>110</v>
      </c>
      <c r="F74" s="83">
        <v>223</v>
      </c>
      <c r="G74" s="58"/>
      <c r="H74" s="58">
        <v>21269.200000000001</v>
      </c>
      <c r="I74" s="58">
        <v>21269.20146</v>
      </c>
      <c r="J74" s="58"/>
      <c r="K74" s="58">
        <f>I74/H74*100</f>
        <v>100.00000686438607</v>
      </c>
    </row>
    <row r="75" spans="1:11" ht="18.75" hidden="1" customHeight="1">
      <c r="A75" s="229" t="s">
        <v>46</v>
      </c>
      <c r="B75" s="84">
        <v>6000100</v>
      </c>
      <c r="C75" s="83"/>
      <c r="D75" s="83"/>
      <c r="E75" s="82" t="s">
        <v>14</v>
      </c>
      <c r="F75" s="87"/>
      <c r="G75" s="58"/>
      <c r="H75" s="58"/>
      <c r="I75" s="58"/>
      <c r="J75" s="58" t="e">
        <f>I75/G75*100</f>
        <v>#DIV/0!</v>
      </c>
      <c r="K75" s="58" t="e">
        <f>I75/H75*100</f>
        <v>#DIV/0!</v>
      </c>
    </row>
    <row r="76" spans="1:11" ht="18.75" hidden="1" customHeight="1">
      <c r="A76" s="229"/>
      <c r="B76" s="84">
        <v>6000100</v>
      </c>
      <c r="C76" s="83"/>
      <c r="D76" s="83"/>
      <c r="E76" s="82" t="s">
        <v>14</v>
      </c>
      <c r="F76" s="83">
        <v>225</v>
      </c>
      <c r="G76" s="58"/>
      <c r="H76" s="58"/>
      <c r="I76" s="58"/>
      <c r="J76" s="58" t="e">
        <f>I76/G76*100</f>
        <v>#DIV/0!</v>
      </c>
      <c r="K76" s="58" t="e">
        <f>I76/H76*100</f>
        <v>#DIV/0!</v>
      </c>
    </row>
    <row r="77" spans="1:11" ht="18.75" hidden="1" customHeight="1">
      <c r="A77" s="229"/>
      <c r="B77" s="84">
        <v>6000100</v>
      </c>
      <c r="C77" s="83"/>
      <c r="D77" s="83"/>
      <c r="E77" s="82" t="s">
        <v>14</v>
      </c>
      <c r="F77" s="83">
        <v>226</v>
      </c>
      <c r="G77" s="58"/>
      <c r="H77" s="58"/>
      <c r="I77" s="58"/>
      <c r="J77" s="58" t="e">
        <f t="shared" ref="J77:J83" si="18">I77/G77*100</f>
        <v>#DIV/0!</v>
      </c>
      <c r="K77" s="58" t="e">
        <f>I77/H77*100</f>
        <v>#DIV/0!</v>
      </c>
    </row>
    <row r="78" spans="1:11" ht="18.75" hidden="1" customHeight="1">
      <c r="A78" s="229"/>
      <c r="B78" s="84">
        <v>6000100</v>
      </c>
      <c r="C78" s="83"/>
      <c r="D78" s="83"/>
      <c r="E78" s="82" t="s">
        <v>14</v>
      </c>
      <c r="F78" s="83">
        <v>290</v>
      </c>
      <c r="G78" s="58"/>
      <c r="H78" s="58"/>
      <c r="I78" s="58"/>
      <c r="J78" s="58"/>
      <c r="K78" s="58" t="e">
        <f t="shared" ref="K78:K113" si="19">I78/H78*100</f>
        <v>#DIV/0!</v>
      </c>
    </row>
    <row r="79" spans="1:11" ht="18.75" hidden="1" customHeight="1">
      <c r="A79" s="229"/>
      <c r="B79" s="84">
        <v>6000100</v>
      </c>
      <c r="C79" s="83"/>
      <c r="D79" s="83"/>
      <c r="E79" s="83">
        <v>500</v>
      </c>
      <c r="F79" s="83">
        <v>310</v>
      </c>
      <c r="G79" s="86"/>
      <c r="H79" s="86"/>
      <c r="I79" s="86"/>
      <c r="J79" s="58"/>
      <c r="K79" s="58" t="e">
        <f t="shared" si="19"/>
        <v>#DIV/0!</v>
      </c>
    </row>
    <row r="80" spans="1:11" ht="18.75" hidden="1" customHeight="1">
      <c r="A80" s="59"/>
      <c r="B80" s="84">
        <v>6000100</v>
      </c>
      <c r="C80" s="83"/>
      <c r="D80" s="83"/>
      <c r="E80" s="82" t="s">
        <v>14</v>
      </c>
      <c r="F80" s="83">
        <v>225</v>
      </c>
      <c r="G80" s="58"/>
      <c r="H80" s="58"/>
      <c r="I80" s="58"/>
      <c r="J80" s="58" t="e">
        <f t="shared" si="18"/>
        <v>#DIV/0!</v>
      </c>
      <c r="K80" s="58" t="e">
        <f t="shared" si="19"/>
        <v>#DIV/0!</v>
      </c>
    </row>
    <row r="81" spans="1:11" ht="18.75" hidden="1" customHeight="1">
      <c r="A81" s="59" t="s">
        <v>47</v>
      </c>
      <c r="B81" s="84">
        <v>6000100</v>
      </c>
      <c r="C81" s="83"/>
      <c r="D81" s="83"/>
      <c r="E81" s="82" t="s">
        <v>14</v>
      </c>
      <c r="F81" s="83">
        <v>225</v>
      </c>
      <c r="G81" s="58"/>
      <c r="H81" s="58"/>
      <c r="I81" s="58"/>
      <c r="J81" s="58" t="e">
        <f t="shared" si="18"/>
        <v>#DIV/0!</v>
      </c>
      <c r="K81" s="58" t="e">
        <f t="shared" si="19"/>
        <v>#DIV/0!</v>
      </c>
    </row>
    <row r="82" spans="1:11" ht="18.75" hidden="1" customHeight="1">
      <c r="A82" s="243" t="s">
        <v>48</v>
      </c>
      <c r="B82" s="84">
        <v>6000100</v>
      </c>
      <c r="C82" s="83"/>
      <c r="D82" s="83"/>
      <c r="E82" s="82" t="s">
        <v>14</v>
      </c>
      <c r="F82" s="83"/>
      <c r="G82" s="58"/>
      <c r="H82" s="58"/>
      <c r="I82" s="58"/>
      <c r="J82" s="58" t="e">
        <f t="shared" si="18"/>
        <v>#DIV/0!</v>
      </c>
      <c r="K82" s="58" t="e">
        <f t="shared" si="19"/>
        <v>#DIV/0!</v>
      </c>
    </row>
    <row r="83" spans="1:11" ht="18.75" hidden="1" customHeight="1">
      <c r="A83" s="244"/>
      <c r="B83" s="84">
        <v>6000100</v>
      </c>
      <c r="C83" s="83"/>
      <c r="D83" s="83"/>
      <c r="E83" s="83">
        <v>500</v>
      </c>
      <c r="F83" s="83">
        <v>225</v>
      </c>
      <c r="G83" s="58"/>
      <c r="H83" s="58"/>
      <c r="I83" s="58"/>
      <c r="J83" s="58" t="e">
        <f t="shared" si="18"/>
        <v>#DIV/0!</v>
      </c>
      <c r="K83" s="58" t="e">
        <f t="shared" si="19"/>
        <v>#DIV/0!</v>
      </c>
    </row>
    <row r="84" spans="1:11" ht="18.75" hidden="1" customHeight="1">
      <c r="A84" s="244"/>
      <c r="B84" s="84">
        <v>6000100</v>
      </c>
      <c r="C84" s="83"/>
      <c r="D84" s="83"/>
      <c r="E84" s="82" t="s">
        <v>14</v>
      </c>
      <c r="F84" s="83">
        <v>226</v>
      </c>
      <c r="G84" s="58"/>
      <c r="H84" s="58"/>
      <c r="I84" s="58"/>
      <c r="J84" s="58"/>
      <c r="K84" s="58" t="e">
        <f t="shared" si="19"/>
        <v>#DIV/0!</v>
      </c>
    </row>
    <row r="85" spans="1:11" ht="18.75" hidden="1" customHeight="1">
      <c r="A85" s="244"/>
      <c r="B85" s="84">
        <v>6000100</v>
      </c>
      <c r="C85" s="83"/>
      <c r="D85" s="83"/>
      <c r="E85" s="82" t="s">
        <v>14</v>
      </c>
      <c r="F85" s="83">
        <v>290</v>
      </c>
      <c r="G85" s="58"/>
      <c r="H85" s="58"/>
      <c r="I85" s="58"/>
      <c r="J85" s="58"/>
      <c r="K85" s="58" t="e">
        <f t="shared" si="19"/>
        <v>#DIV/0!</v>
      </c>
    </row>
    <row r="86" spans="1:11" ht="18.75" hidden="1" customHeight="1">
      <c r="A86" s="245"/>
      <c r="B86" s="84">
        <v>6000100</v>
      </c>
      <c r="C86" s="83"/>
      <c r="D86" s="83"/>
      <c r="E86" s="82" t="s">
        <v>14</v>
      </c>
      <c r="F86" s="83">
        <v>310</v>
      </c>
      <c r="G86" s="58"/>
      <c r="H86" s="58"/>
      <c r="I86" s="58"/>
      <c r="J86" s="58"/>
      <c r="K86" s="58" t="e">
        <f t="shared" si="19"/>
        <v>#DIV/0!</v>
      </c>
    </row>
    <row r="87" spans="1:11" s="1" customFormat="1" ht="18.75" hidden="1" customHeight="1">
      <c r="A87" s="229" t="s">
        <v>49</v>
      </c>
      <c r="B87" s="84">
        <v>6000100</v>
      </c>
      <c r="C87" s="83"/>
      <c r="D87" s="83"/>
      <c r="E87" s="82" t="s">
        <v>14</v>
      </c>
      <c r="F87" s="87"/>
      <c r="G87" s="58"/>
      <c r="H87" s="58"/>
      <c r="I87" s="58"/>
      <c r="J87" s="58" t="e">
        <f t="shared" ref="J87:J94" si="20">I87/G87*100</f>
        <v>#DIV/0!</v>
      </c>
      <c r="K87" s="58" t="e">
        <f t="shared" si="19"/>
        <v>#DIV/0!</v>
      </c>
    </row>
    <row r="88" spans="1:11" s="1" customFormat="1" ht="18.75" hidden="1" customHeight="1">
      <c r="A88" s="229"/>
      <c r="B88" s="84">
        <v>6000100</v>
      </c>
      <c r="C88" s="83"/>
      <c r="D88" s="83"/>
      <c r="E88" s="82" t="s">
        <v>14</v>
      </c>
      <c r="F88" s="83">
        <v>225</v>
      </c>
      <c r="G88" s="58"/>
      <c r="H88" s="58"/>
      <c r="I88" s="58"/>
      <c r="J88" s="58" t="e">
        <f t="shared" si="20"/>
        <v>#DIV/0!</v>
      </c>
      <c r="K88" s="58" t="e">
        <f t="shared" si="19"/>
        <v>#DIV/0!</v>
      </c>
    </row>
    <row r="89" spans="1:11" ht="18.75" hidden="1" customHeight="1">
      <c r="A89" s="229"/>
      <c r="B89" s="84">
        <v>6000100</v>
      </c>
      <c r="C89" s="83"/>
      <c r="D89" s="83"/>
      <c r="E89" s="82" t="s">
        <v>14</v>
      </c>
      <c r="F89" s="83">
        <v>226</v>
      </c>
      <c r="G89" s="58"/>
      <c r="H89" s="58"/>
      <c r="I89" s="58"/>
      <c r="J89" s="58" t="e">
        <f>I89/G89*100</f>
        <v>#DIV/0!</v>
      </c>
      <c r="K89" s="58" t="e">
        <f t="shared" si="19"/>
        <v>#DIV/0!</v>
      </c>
    </row>
    <row r="90" spans="1:11" ht="18.75" hidden="1" customHeight="1">
      <c r="A90" s="229"/>
      <c r="B90" s="84">
        <v>6000100</v>
      </c>
      <c r="C90" s="129"/>
      <c r="D90" s="129"/>
      <c r="E90" s="82" t="s">
        <v>14</v>
      </c>
      <c r="F90" s="83">
        <v>310</v>
      </c>
      <c r="G90" s="86"/>
      <c r="H90" s="86"/>
      <c r="I90" s="86"/>
      <c r="J90" s="58"/>
      <c r="K90" s="58" t="e">
        <f t="shared" si="19"/>
        <v>#DIV/0!</v>
      </c>
    </row>
    <row r="91" spans="1:11" ht="18.75" hidden="1" customHeight="1">
      <c r="A91" s="88"/>
      <c r="B91" s="84">
        <v>6000101</v>
      </c>
      <c r="C91" s="129"/>
      <c r="D91" s="129"/>
      <c r="E91" s="82" t="s">
        <v>13</v>
      </c>
      <c r="F91" s="83">
        <v>241</v>
      </c>
      <c r="G91" s="86">
        <v>0</v>
      </c>
      <c r="H91" s="86"/>
      <c r="I91" s="86"/>
      <c r="J91" s="58"/>
      <c r="K91" s="58"/>
    </row>
    <row r="92" spans="1:11" ht="22.5" customHeight="1">
      <c r="A92" s="240" t="s">
        <v>50</v>
      </c>
      <c r="B92" s="84">
        <v>9206021</v>
      </c>
      <c r="C92" s="83"/>
      <c r="D92" s="83"/>
      <c r="E92" s="82" t="s">
        <v>110</v>
      </c>
      <c r="F92" s="87"/>
      <c r="G92" s="58">
        <f>G93+G94+G95</f>
        <v>5350</v>
      </c>
      <c r="H92" s="58">
        <f>H93+H94+H95+H96</f>
        <v>5173.2299999999996</v>
      </c>
      <c r="I92" s="58">
        <f>I93+I94+I95+I96</f>
        <v>5173.2305100000003</v>
      </c>
      <c r="J92" s="58">
        <f t="shared" si="20"/>
        <v>96.695897383177581</v>
      </c>
      <c r="K92" s="58">
        <f t="shared" si="19"/>
        <v>100.00000985844434</v>
      </c>
    </row>
    <row r="93" spans="1:11" ht="27.75" customHeight="1">
      <c r="A93" s="241"/>
      <c r="B93" s="84">
        <v>9206021</v>
      </c>
      <c r="C93" s="83"/>
      <c r="D93" s="83"/>
      <c r="E93" s="82" t="s">
        <v>110</v>
      </c>
      <c r="F93" s="83">
        <v>225</v>
      </c>
      <c r="G93" s="58">
        <v>5300</v>
      </c>
      <c r="H93" s="58">
        <v>5145</v>
      </c>
      <c r="I93" s="58">
        <v>5145</v>
      </c>
      <c r="J93" s="58">
        <f t="shared" si="20"/>
        <v>97.075471698113205</v>
      </c>
      <c r="K93" s="58">
        <f t="shared" si="19"/>
        <v>100</v>
      </c>
    </row>
    <row r="94" spans="1:11" ht="25.5" customHeight="1">
      <c r="A94" s="241"/>
      <c r="B94" s="84">
        <v>9206021</v>
      </c>
      <c r="C94" s="83"/>
      <c r="D94" s="83"/>
      <c r="E94" s="82" t="s">
        <v>110</v>
      </c>
      <c r="F94" s="83">
        <v>226</v>
      </c>
      <c r="G94" s="58">
        <v>50</v>
      </c>
      <c r="H94" s="58">
        <v>28.23</v>
      </c>
      <c r="I94" s="58">
        <v>28.230509999999999</v>
      </c>
      <c r="J94" s="58">
        <f t="shared" si="20"/>
        <v>56.461019999999998</v>
      </c>
      <c r="K94" s="58">
        <f t="shared" si="19"/>
        <v>100.00180658873539</v>
      </c>
    </row>
    <row r="95" spans="1:11" ht="30" hidden="1" customHeight="1">
      <c r="A95" s="241"/>
      <c r="B95" s="84">
        <v>6000300</v>
      </c>
      <c r="C95" s="83"/>
      <c r="D95" s="83"/>
      <c r="E95" s="82" t="s">
        <v>14</v>
      </c>
      <c r="F95" s="83">
        <v>310</v>
      </c>
      <c r="G95" s="58">
        <f>G101+G106</f>
        <v>0</v>
      </c>
      <c r="H95" s="58">
        <f>H101+H106</f>
        <v>0</v>
      </c>
      <c r="I95" s="58">
        <f>I101+I106</f>
        <v>0</v>
      </c>
      <c r="J95" s="58" t="e">
        <f>I95/G95*100</f>
        <v>#DIV/0!</v>
      </c>
      <c r="K95" s="58" t="e">
        <f t="shared" si="19"/>
        <v>#DIV/0!</v>
      </c>
    </row>
    <row r="96" spans="1:11" ht="28.5" hidden="1" customHeight="1">
      <c r="A96" s="242"/>
      <c r="B96" s="84">
        <v>6000300</v>
      </c>
      <c r="C96" s="83"/>
      <c r="D96" s="83"/>
      <c r="E96" s="82" t="s">
        <v>13</v>
      </c>
      <c r="F96" s="83">
        <v>241</v>
      </c>
      <c r="G96" s="58">
        <f>G97</f>
        <v>0</v>
      </c>
      <c r="H96" s="58">
        <f>H97</f>
        <v>0</v>
      </c>
      <c r="I96" s="58">
        <f>I97</f>
        <v>0</v>
      </c>
      <c r="J96" s="58"/>
      <c r="K96" s="58" t="e">
        <f t="shared" si="19"/>
        <v>#DIV/0!</v>
      </c>
    </row>
    <row r="97" spans="1:13" ht="93.75" hidden="1">
      <c r="A97" s="63" t="s">
        <v>51</v>
      </c>
      <c r="B97" s="84">
        <v>6000397</v>
      </c>
      <c r="C97" s="83"/>
      <c r="D97" s="83"/>
      <c r="E97" s="82" t="s">
        <v>13</v>
      </c>
      <c r="F97" s="83">
        <v>241</v>
      </c>
      <c r="G97" s="58"/>
      <c r="H97" s="58"/>
      <c r="I97" s="58"/>
      <c r="J97" s="58"/>
      <c r="K97" s="58" t="e">
        <f t="shared" si="19"/>
        <v>#DIV/0!</v>
      </c>
    </row>
    <row r="98" spans="1:13" ht="27" hidden="1" customHeight="1">
      <c r="A98" s="218" t="s">
        <v>52</v>
      </c>
      <c r="B98" s="84">
        <v>6000398</v>
      </c>
      <c r="C98" s="83"/>
      <c r="D98" s="83"/>
      <c r="E98" s="82" t="s">
        <v>14</v>
      </c>
      <c r="F98" s="83"/>
      <c r="G98" s="58"/>
      <c r="H98" s="58"/>
      <c r="I98" s="58"/>
      <c r="J98" s="58" t="e">
        <f>I98/G98*100</f>
        <v>#DIV/0!</v>
      </c>
      <c r="K98" s="58" t="e">
        <f t="shared" si="19"/>
        <v>#DIV/0!</v>
      </c>
    </row>
    <row r="99" spans="1:13" ht="30" hidden="1" customHeight="1">
      <c r="A99" s="219"/>
      <c r="B99" s="84">
        <v>6000398</v>
      </c>
      <c r="C99" s="83"/>
      <c r="D99" s="83"/>
      <c r="E99" s="82" t="s">
        <v>14</v>
      </c>
      <c r="F99" s="83">
        <v>225</v>
      </c>
      <c r="G99" s="58"/>
      <c r="H99" s="58"/>
      <c r="I99" s="58"/>
      <c r="J99" s="58" t="e">
        <f>I99/G99*100</f>
        <v>#DIV/0!</v>
      </c>
      <c r="K99" s="58" t="e">
        <f t="shared" si="19"/>
        <v>#DIV/0!</v>
      </c>
    </row>
    <row r="100" spans="1:13" ht="30" hidden="1" customHeight="1">
      <c r="A100" s="219"/>
      <c r="B100" s="84">
        <v>6000398</v>
      </c>
      <c r="C100" s="83"/>
      <c r="D100" s="83"/>
      <c r="E100" s="82" t="s">
        <v>14</v>
      </c>
      <c r="F100" s="83">
        <v>226</v>
      </c>
      <c r="G100" s="58"/>
      <c r="H100" s="58"/>
      <c r="I100" s="58"/>
      <c r="J100" s="58" t="e">
        <f>I100/G100*100</f>
        <v>#DIV/0!</v>
      </c>
      <c r="K100" s="58" t="e">
        <f t="shared" si="19"/>
        <v>#DIV/0!</v>
      </c>
    </row>
    <row r="101" spans="1:13" ht="33.75" hidden="1" customHeight="1">
      <c r="A101" s="220"/>
      <c r="B101" s="84">
        <v>6000398</v>
      </c>
      <c r="C101" s="83"/>
      <c r="D101" s="83"/>
      <c r="E101" s="82" t="s">
        <v>14</v>
      </c>
      <c r="F101" s="83">
        <v>310</v>
      </c>
      <c r="G101" s="58"/>
      <c r="H101" s="58"/>
      <c r="I101" s="58"/>
      <c r="J101" s="58" t="e">
        <f>I101/G101*100</f>
        <v>#DIV/0!</v>
      </c>
      <c r="K101" s="58" t="e">
        <f t="shared" si="19"/>
        <v>#DIV/0!</v>
      </c>
    </row>
    <row r="102" spans="1:13" ht="18.75" hidden="1" customHeight="1">
      <c r="A102" s="74" t="s">
        <v>53</v>
      </c>
      <c r="B102" s="84">
        <v>6000397</v>
      </c>
      <c r="C102" s="83"/>
      <c r="D102" s="83"/>
      <c r="E102" s="82" t="s">
        <v>13</v>
      </c>
      <c r="F102" s="83">
        <v>241</v>
      </c>
      <c r="G102" s="58"/>
      <c r="H102" s="58"/>
      <c r="I102" s="58"/>
      <c r="J102" s="58" t="e">
        <f t="shared" ref="J102:J111" si="21">I102/G102*100</f>
        <v>#DIV/0!</v>
      </c>
      <c r="K102" s="58" t="e">
        <f t="shared" si="19"/>
        <v>#DIV/0!</v>
      </c>
    </row>
    <row r="103" spans="1:13" ht="27" hidden="1" customHeight="1">
      <c r="A103" s="218" t="s">
        <v>54</v>
      </c>
      <c r="B103" s="84">
        <v>6000399</v>
      </c>
      <c r="C103" s="83"/>
      <c r="D103" s="83"/>
      <c r="E103" s="82" t="s">
        <v>14</v>
      </c>
      <c r="F103" s="87"/>
      <c r="G103" s="58"/>
      <c r="H103" s="58"/>
      <c r="I103" s="58"/>
      <c r="J103" s="58" t="e">
        <f t="shared" si="21"/>
        <v>#DIV/0!</v>
      </c>
      <c r="K103" s="58" t="e">
        <f t="shared" si="19"/>
        <v>#DIV/0!</v>
      </c>
    </row>
    <row r="104" spans="1:13" ht="25.5" hidden="1" customHeight="1">
      <c r="A104" s="219"/>
      <c r="B104" s="84">
        <v>6000399</v>
      </c>
      <c r="C104" s="83"/>
      <c r="D104" s="83"/>
      <c r="E104" s="82" t="s">
        <v>14</v>
      </c>
      <c r="F104" s="83">
        <v>225</v>
      </c>
      <c r="G104" s="58"/>
      <c r="H104" s="58"/>
      <c r="I104" s="58"/>
      <c r="J104" s="58" t="e">
        <f t="shared" si="21"/>
        <v>#DIV/0!</v>
      </c>
      <c r="K104" s="58" t="e">
        <f t="shared" si="19"/>
        <v>#DIV/0!</v>
      </c>
    </row>
    <row r="105" spans="1:13" ht="25.5" hidden="1" customHeight="1">
      <c r="A105" s="219"/>
      <c r="B105" s="84">
        <v>6000399</v>
      </c>
      <c r="C105" s="83"/>
      <c r="D105" s="83"/>
      <c r="E105" s="82" t="s">
        <v>14</v>
      </c>
      <c r="F105" s="83">
        <v>226</v>
      </c>
      <c r="G105" s="58"/>
      <c r="H105" s="58"/>
      <c r="I105" s="58"/>
      <c r="J105" s="58"/>
      <c r="K105" s="58" t="e">
        <f t="shared" si="19"/>
        <v>#DIV/0!</v>
      </c>
    </row>
    <row r="106" spans="1:13" ht="26.25" hidden="1" customHeight="1">
      <c r="A106" s="220"/>
      <c r="B106" s="84">
        <v>6000399</v>
      </c>
      <c r="C106" s="83"/>
      <c r="D106" s="83"/>
      <c r="E106" s="82" t="s">
        <v>14</v>
      </c>
      <c r="F106" s="83">
        <v>310</v>
      </c>
      <c r="G106" s="58"/>
      <c r="H106" s="58"/>
      <c r="I106" s="58"/>
      <c r="J106" s="58" t="e">
        <f t="shared" si="21"/>
        <v>#DIV/0!</v>
      </c>
      <c r="K106" s="58" t="e">
        <f t="shared" si="19"/>
        <v>#DIV/0!</v>
      </c>
    </row>
    <row r="107" spans="1:13" ht="18.75" hidden="1" customHeight="1">
      <c r="A107" s="218" t="s">
        <v>55</v>
      </c>
      <c r="B107" s="84">
        <v>6000400</v>
      </c>
      <c r="C107" s="83"/>
      <c r="D107" s="83"/>
      <c r="E107" s="82" t="s">
        <v>14</v>
      </c>
      <c r="F107" s="87"/>
      <c r="G107" s="58"/>
      <c r="H107" s="58"/>
      <c r="I107" s="58"/>
      <c r="J107" s="58" t="e">
        <f t="shared" si="21"/>
        <v>#DIV/0!</v>
      </c>
      <c r="K107" s="58" t="e">
        <f t="shared" si="19"/>
        <v>#DIV/0!</v>
      </c>
    </row>
    <row r="108" spans="1:13" ht="18.75" hidden="1" customHeight="1">
      <c r="A108" s="219"/>
      <c r="B108" s="84">
        <v>6000400</v>
      </c>
      <c r="C108" s="83"/>
      <c r="D108" s="83"/>
      <c r="E108" s="82" t="s">
        <v>14</v>
      </c>
      <c r="F108" s="83">
        <v>225</v>
      </c>
      <c r="G108" s="58"/>
      <c r="H108" s="58"/>
      <c r="I108" s="58"/>
      <c r="J108" s="58" t="e">
        <f t="shared" si="21"/>
        <v>#DIV/0!</v>
      </c>
      <c r="K108" s="58" t="e">
        <f t="shared" si="19"/>
        <v>#DIV/0!</v>
      </c>
    </row>
    <row r="109" spans="1:13" ht="18.75" hidden="1" customHeight="1">
      <c r="A109" s="219"/>
      <c r="B109" s="84">
        <v>6000400</v>
      </c>
      <c r="C109" s="83"/>
      <c r="D109" s="83"/>
      <c r="E109" s="82" t="s">
        <v>14</v>
      </c>
      <c r="F109" s="83">
        <v>310</v>
      </c>
      <c r="G109" s="58"/>
      <c r="H109" s="58"/>
      <c r="I109" s="58"/>
      <c r="J109" s="58" t="e">
        <f t="shared" si="21"/>
        <v>#DIV/0!</v>
      </c>
      <c r="K109" s="58" t="e">
        <f t="shared" si="19"/>
        <v>#DIV/0!</v>
      </c>
    </row>
    <row r="110" spans="1:13" ht="18.75" hidden="1" customHeight="1">
      <c r="A110" s="219"/>
      <c r="B110" s="84">
        <v>6000400</v>
      </c>
      <c r="C110" s="83"/>
      <c r="D110" s="83"/>
      <c r="E110" s="82" t="s">
        <v>14</v>
      </c>
      <c r="F110" s="83">
        <v>226</v>
      </c>
      <c r="G110" s="58"/>
      <c r="H110" s="58"/>
      <c r="I110" s="58"/>
      <c r="J110" s="58" t="e">
        <f t="shared" si="21"/>
        <v>#DIV/0!</v>
      </c>
      <c r="K110" s="58" t="e">
        <f t="shared" si="19"/>
        <v>#DIV/0!</v>
      </c>
    </row>
    <row r="111" spans="1:13" ht="18.75" hidden="1" customHeight="1">
      <c r="A111" s="220"/>
      <c r="B111" s="84">
        <v>6000400</v>
      </c>
      <c r="C111" s="129"/>
      <c r="D111" s="129"/>
      <c r="E111" s="83">
        <v>500</v>
      </c>
      <c r="F111" s="83">
        <v>310</v>
      </c>
      <c r="G111" s="83"/>
      <c r="H111" s="86"/>
      <c r="I111" s="86"/>
      <c r="J111" s="58" t="e">
        <f t="shared" si="21"/>
        <v>#DIV/0!</v>
      </c>
      <c r="K111" s="58" t="e">
        <f t="shared" si="19"/>
        <v>#DIV/0!</v>
      </c>
    </row>
    <row r="112" spans="1:13" s="89" customFormat="1" ht="30.75" hidden="1" customHeight="1">
      <c r="A112" s="221" t="s">
        <v>56</v>
      </c>
      <c r="B112" s="84">
        <v>6000500</v>
      </c>
      <c r="C112" s="83"/>
      <c r="D112" s="83"/>
      <c r="E112" s="130"/>
      <c r="F112" s="83"/>
      <c r="G112" s="58"/>
      <c r="H112" s="58">
        <f t="shared" ref="H112:I112" si="22">H117+H124+H120</f>
        <v>14500</v>
      </c>
      <c r="I112" s="58">
        <f t="shared" si="22"/>
        <v>14500</v>
      </c>
      <c r="J112" s="58" t="e">
        <f>I112/G112*100</f>
        <v>#DIV/0!</v>
      </c>
      <c r="K112" s="58">
        <f t="shared" si="19"/>
        <v>100</v>
      </c>
      <c r="M112" s="90"/>
    </row>
    <row r="113" spans="1:11" ht="18.75" hidden="1" customHeight="1">
      <c r="A113" s="222"/>
      <c r="B113" s="131">
        <v>6000500</v>
      </c>
      <c r="C113" s="92"/>
      <c r="D113" s="92"/>
      <c r="E113" s="132" t="s">
        <v>14</v>
      </c>
      <c r="F113" s="92">
        <v>226</v>
      </c>
      <c r="G113" s="91"/>
      <c r="H113" s="91"/>
      <c r="I113" s="91"/>
      <c r="J113" s="91"/>
      <c r="K113" s="91" t="e">
        <f t="shared" si="19"/>
        <v>#DIV/0!</v>
      </c>
    </row>
    <row r="114" spans="1:11" ht="18.75" hidden="1" customHeight="1">
      <c r="A114" s="222"/>
      <c r="B114" s="133">
        <v>6000500</v>
      </c>
      <c r="C114" s="92"/>
      <c r="D114" s="92"/>
      <c r="E114" s="132" t="s">
        <v>13</v>
      </c>
      <c r="F114" s="92">
        <v>241</v>
      </c>
      <c r="G114" s="91"/>
      <c r="H114" s="91"/>
      <c r="I114" s="91"/>
      <c r="J114" s="91"/>
      <c r="K114" s="91"/>
    </row>
    <row r="115" spans="1:11" ht="18.75" hidden="1" customHeight="1">
      <c r="A115" s="222"/>
      <c r="B115" s="133">
        <v>6000500</v>
      </c>
      <c r="C115" s="92"/>
      <c r="D115" s="92"/>
      <c r="E115" s="132" t="s">
        <v>14</v>
      </c>
      <c r="F115" s="92">
        <v>310</v>
      </c>
      <c r="G115" s="91"/>
      <c r="H115" s="91"/>
      <c r="I115" s="91"/>
      <c r="J115" s="91" t="e">
        <f>I115/G115*100</f>
        <v>#DIV/0!</v>
      </c>
      <c r="K115" s="91" t="e">
        <f t="shared" ref="K115:K174" si="23">I115/H115*100</f>
        <v>#DIV/0!</v>
      </c>
    </row>
    <row r="116" spans="1:11" ht="18.75" hidden="1" customHeight="1">
      <c r="A116" s="223"/>
      <c r="B116" s="133">
        <v>6000500</v>
      </c>
      <c r="C116" s="134"/>
      <c r="D116" s="134"/>
      <c r="E116" s="92">
        <v>500</v>
      </c>
      <c r="F116" s="92">
        <v>340</v>
      </c>
      <c r="G116" s="92"/>
      <c r="H116" s="93"/>
      <c r="I116" s="93"/>
      <c r="J116" s="92"/>
      <c r="K116" s="93" t="e">
        <f t="shared" si="23"/>
        <v>#DIV/0!</v>
      </c>
    </row>
    <row r="117" spans="1:11" ht="37.5">
      <c r="A117" s="59" t="s">
        <v>57</v>
      </c>
      <c r="B117" s="135">
        <v>9206007</v>
      </c>
      <c r="C117" s="83"/>
      <c r="D117" s="83"/>
      <c r="E117" s="82" t="s">
        <v>111</v>
      </c>
      <c r="F117" s="83">
        <v>241</v>
      </c>
      <c r="G117" s="58">
        <v>13500</v>
      </c>
      <c r="H117" s="58">
        <v>14500</v>
      </c>
      <c r="I117" s="58">
        <v>14500</v>
      </c>
      <c r="J117" s="58">
        <f>I117/G117*100</f>
        <v>107.40740740740742</v>
      </c>
      <c r="K117" s="58">
        <f t="shared" si="23"/>
        <v>100</v>
      </c>
    </row>
    <row r="118" spans="1:11" ht="18.75" hidden="1" customHeight="1">
      <c r="A118" s="221" t="s">
        <v>58</v>
      </c>
      <c r="B118" s="246">
        <v>6000502</v>
      </c>
      <c r="C118" s="83"/>
      <c r="D118" s="83"/>
      <c r="E118" s="82"/>
      <c r="F118" s="83"/>
      <c r="G118" s="58"/>
      <c r="H118" s="58"/>
      <c r="I118" s="58"/>
      <c r="J118" s="58" t="e">
        <f t="shared" ref="J118:J130" si="24">I118/G118*100</f>
        <v>#DIV/0!</v>
      </c>
      <c r="K118" s="58" t="e">
        <f t="shared" si="23"/>
        <v>#DIV/0!</v>
      </c>
    </row>
    <row r="119" spans="1:11" ht="18.75" hidden="1" customHeight="1">
      <c r="A119" s="224"/>
      <c r="B119" s="247"/>
      <c r="C119" s="83"/>
      <c r="D119" s="83"/>
      <c r="E119" s="82" t="s">
        <v>14</v>
      </c>
      <c r="F119" s="83">
        <v>226</v>
      </c>
      <c r="G119" s="58"/>
      <c r="H119" s="58"/>
      <c r="I119" s="58"/>
      <c r="J119" s="58" t="e">
        <f t="shared" si="24"/>
        <v>#DIV/0!</v>
      </c>
      <c r="K119" s="58" t="e">
        <f t="shared" si="23"/>
        <v>#DIV/0!</v>
      </c>
    </row>
    <row r="120" spans="1:11" ht="24.75" hidden="1" customHeight="1">
      <c r="A120" s="224"/>
      <c r="B120" s="247"/>
      <c r="C120" s="83"/>
      <c r="D120" s="83"/>
      <c r="E120" s="250" t="s">
        <v>14</v>
      </c>
      <c r="F120" s="83"/>
      <c r="G120" s="58">
        <f>G121+G123</f>
        <v>0</v>
      </c>
      <c r="H120" s="58">
        <f>H121+H123+H122</f>
        <v>0</v>
      </c>
      <c r="I120" s="58">
        <f>I121+I123+I122</f>
        <v>0</v>
      </c>
      <c r="J120" s="58" t="e">
        <f t="shared" si="24"/>
        <v>#DIV/0!</v>
      </c>
      <c r="K120" s="58" t="e">
        <f t="shared" si="23"/>
        <v>#DIV/0!</v>
      </c>
    </row>
    <row r="121" spans="1:11" ht="25.5" hidden="1" customHeight="1">
      <c r="A121" s="224"/>
      <c r="B121" s="248"/>
      <c r="C121" s="83"/>
      <c r="D121" s="83"/>
      <c r="E121" s="251"/>
      <c r="F121" s="83">
        <v>226</v>
      </c>
      <c r="G121" s="58"/>
      <c r="H121" s="58"/>
      <c r="I121" s="58"/>
      <c r="J121" s="58" t="e">
        <f t="shared" si="24"/>
        <v>#DIV/0!</v>
      </c>
      <c r="K121" s="58" t="e">
        <f t="shared" si="23"/>
        <v>#DIV/0!</v>
      </c>
    </row>
    <row r="122" spans="1:11" ht="25.5" hidden="1" customHeight="1">
      <c r="A122" s="224"/>
      <c r="B122" s="248"/>
      <c r="C122" s="83"/>
      <c r="D122" s="83"/>
      <c r="E122" s="251"/>
      <c r="F122" s="83">
        <v>310</v>
      </c>
      <c r="G122" s="58"/>
      <c r="H122" s="58"/>
      <c r="I122" s="58"/>
      <c r="J122" s="58"/>
      <c r="K122" s="58" t="e">
        <f t="shared" si="23"/>
        <v>#DIV/0!</v>
      </c>
    </row>
    <row r="123" spans="1:11" ht="27.75" hidden="1" customHeight="1">
      <c r="A123" s="225"/>
      <c r="B123" s="249"/>
      <c r="C123" s="83"/>
      <c r="D123" s="83"/>
      <c r="E123" s="252"/>
      <c r="F123" s="83">
        <v>340</v>
      </c>
      <c r="G123" s="58"/>
      <c r="H123" s="58"/>
      <c r="I123" s="58"/>
      <c r="J123" s="58" t="e">
        <f t="shared" si="24"/>
        <v>#DIV/0!</v>
      </c>
      <c r="K123" s="58" t="e">
        <f t="shared" si="23"/>
        <v>#DIV/0!</v>
      </c>
    </row>
    <row r="124" spans="1:11" ht="62.25" hidden="1" customHeight="1">
      <c r="A124" s="94" t="s">
        <v>59</v>
      </c>
      <c r="B124" s="84">
        <v>6000505</v>
      </c>
      <c r="C124" s="83"/>
      <c r="D124" s="83"/>
      <c r="E124" s="82" t="s">
        <v>13</v>
      </c>
      <c r="F124" s="83">
        <v>241</v>
      </c>
      <c r="G124" s="58"/>
      <c r="H124" s="58"/>
      <c r="I124" s="58"/>
      <c r="J124" s="58" t="e">
        <f t="shared" si="24"/>
        <v>#DIV/0!</v>
      </c>
      <c r="K124" s="58" t="e">
        <f t="shared" si="23"/>
        <v>#DIV/0!</v>
      </c>
    </row>
    <row r="125" spans="1:11" ht="37.5" hidden="1">
      <c r="A125" s="94" t="s">
        <v>60</v>
      </c>
      <c r="B125" s="136">
        <v>6000504</v>
      </c>
      <c r="C125" s="83"/>
      <c r="D125" s="83"/>
      <c r="E125" s="82" t="s">
        <v>13</v>
      </c>
      <c r="F125" s="83">
        <v>241</v>
      </c>
      <c r="G125" s="58"/>
      <c r="H125" s="58"/>
      <c r="I125" s="58"/>
      <c r="J125" s="58" t="e">
        <f t="shared" si="24"/>
        <v>#DIV/0!</v>
      </c>
      <c r="K125" s="58" t="e">
        <f t="shared" si="23"/>
        <v>#DIV/0!</v>
      </c>
    </row>
    <row r="126" spans="1:11" ht="37.5" hidden="1">
      <c r="A126" s="59" t="s">
        <v>61</v>
      </c>
      <c r="B126" s="136">
        <v>6000506</v>
      </c>
      <c r="C126" s="83"/>
      <c r="D126" s="83"/>
      <c r="E126" s="82" t="s">
        <v>13</v>
      </c>
      <c r="F126" s="83">
        <v>241</v>
      </c>
      <c r="G126" s="58"/>
      <c r="H126" s="58"/>
      <c r="I126" s="58"/>
      <c r="J126" s="58" t="e">
        <f t="shared" si="24"/>
        <v>#DIV/0!</v>
      </c>
      <c r="K126" s="58" t="e">
        <f t="shared" si="23"/>
        <v>#DIV/0!</v>
      </c>
    </row>
    <row r="127" spans="1:11" ht="18.75" hidden="1" customHeight="1">
      <c r="A127" s="59" t="s">
        <v>62</v>
      </c>
      <c r="B127" s="137">
        <v>6000599</v>
      </c>
      <c r="C127" s="83"/>
      <c r="D127" s="83"/>
      <c r="E127" s="82" t="s">
        <v>13</v>
      </c>
      <c r="F127" s="83">
        <v>242</v>
      </c>
      <c r="G127" s="58"/>
      <c r="H127" s="58"/>
      <c r="I127" s="58"/>
      <c r="J127" s="58" t="e">
        <f t="shared" si="24"/>
        <v>#DIV/0!</v>
      </c>
      <c r="K127" s="58" t="e">
        <f t="shared" si="23"/>
        <v>#DIV/0!</v>
      </c>
    </row>
    <row r="128" spans="1:11" ht="18.75" hidden="1" customHeight="1">
      <c r="A128" s="218" t="s">
        <v>63</v>
      </c>
      <c r="B128" s="137">
        <v>7955100</v>
      </c>
      <c r="C128" s="83"/>
      <c r="D128" s="83"/>
      <c r="E128" s="82" t="s">
        <v>14</v>
      </c>
      <c r="F128" s="83"/>
      <c r="G128" s="58"/>
      <c r="H128" s="58"/>
      <c r="I128" s="58"/>
      <c r="J128" s="58" t="e">
        <f t="shared" si="24"/>
        <v>#DIV/0!</v>
      </c>
      <c r="K128" s="58" t="e">
        <f t="shared" si="23"/>
        <v>#DIV/0!</v>
      </c>
    </row>
    <row r="129" spans="1:11" ht="18.75" hidden="1" customHeight="1">
      <c r="A129" s="219"/>
      <c r="B129" s="137">
        <v>7955100</v>
      </c>
      <c r="C129" s="83"/>
      <c r="D129" s="83"/>
      <c r="E129" s="82" t="s">
        <v>14</v>
      </c>
      <c r="F129" s="83">
        <v>225</v>
      </c>
      <c r="G129" s="58">
        <v>0</v>
      </c>
      <c r="H129" s="58"/>
      <c r="I129" s="58"/>
      <c r="J129" s="58" t="e">
        <f t="shared" si="24"/>
        <v>#DIV/0!</v>
      </c>
      <c r="K129" s="58" t="e">
        <f t="shared" si="23"/>
        <v>#DIV/0!</v>
      </c>
    </row>
    <row r="130" spans="1:11" ht="18.75" hidden="1" customHeight="1">
      <c r="A130" s="220"/>
      <c r="B130" s="137">
        <v>7955100</v>
      </c>
      <c r="C130" s="83"/>
      <c r="D130" s="83"/>
      <c r="E130" s="82" t="s">
        <v>14</v>
      </c>
      <c r="F130" s="83">
        <v>310</v>
      </c>
      <c r="G130" s="58">
        <v>0</v>
      </c>
      <c r="H130" s="58"/>
      <c r="I130" s="58"/>
      <c r="J130" s="58" t="e">
        <f t="shared" si="24"/>
        <v>#DIV/0!</v>
      </c>
      <c r="K130" s="58" t="e">
        <f t="shared" si="23"/>
        <v>#DIV/0!</v>
      </c>
    </row>
    <row r="131" spans="1:11" ht="29.25" hidden="1" customHeight="1">
      <c r="A131" s="218" t="s">
        <v>64</v>
      </c>
      <c r="B131" s="138">
        <v>1009001</v>
      </c>
      <c r="C131" s="84"/>
      <c r="D131" s="84"/>
      <c r="E131" s="139" t="s">
        <v>14</v>
      </c>
      <c r="F131" s="140"/>
      <c r="G131" s="58"/>
      <c r="H131" s="58"/>
      <c r="I131" s="58"/>
      <c r="J131" s="58"/>
      <c r="K131" s="58" t="e">
        <f t="shared" si="23"/>
        <v>#DIV/0!</v>
      </c>
    </row>
    <row r="132" spans="1:11" ht="24" hidden="1" customHeight="1">
      <c r="A132" s="219"/>
      <c r="B132" s="138">
        <v>1009001</v>
      </c>
      <c r="C132" s="84"/>
      <c r="D132" s="84"/>
      <c r="E132" s="139" t="s">
        <v>14</v>
      </c>
      <c r="F132" s="84">
        <v>225</v>
      </c>
      <c r="G132" s="58"/>
      <c r="H132" s="58"/>
      <c r="I132" s="58"/>
      <c r="J132" s="58"/>
      <c r="K132" s="58" t="e">
        <f t="shared" si="23"/>
        <v>#DIV/0!</v>
      </c>
    </row>
    <row r="133" spans="1:11" ht="18.75" hidden="1" customHeight="1">
      <c r="A133" s="219"/>
      <c r="B133" s="138">
        <v>1009001</v>
      </c>
      <c r="C133" s="84"/>
      <c r="D133" s="84"/>
      <c r="E133" s="139" t="s">
        <v>14</v>
      </c>
      <c r="F133" s="84">
        <v>226</v>
      </c>
      <c r="G133" s="58"/>
      <c r="H133" s="58"/>
      <c r="I133" s="58"/>
      <c r="J133" s="58"/>
      <c r="K133" s="58" t="e">
        <f t="shared" si="23"/>
        <v>#DIV/0!</v>
      </c>
    </row>
    <row r="134" spans="1:11" ht="23.25" hidden="1" customHeight="1">
      <c r="A134" s="220"/>
      <c r="B134" s="141">
        <v>1009001</v>
      </c>
      <c r="C134" s="84"/>
      <c r="D134" s="84"/>
      <c r="E134" s="142" t="s">
        <v>14</v>
      </c>
      <c r="F134" s="84">
        <v>310</v>
      </c>
      <c r="G134" s="58"/>
      <c r="H134" s="86"/>
      <c r="I134" s="86"/>
      <c r="J134" s="58"/>
      <c r="K134" s="58" t="e">
        <f t="shared" si="23"/>
        <v>#DIV/0!</v>
      </c>
    </row>
    <row r="135" spans="1:11" ht="37.5" hidden="1">
      <c r="A135" s="97" t="s">
        <v>65</v>
      </c>
      <c r="B135" s="143">
        <v>7953800</v>
      </c>
      <c r="C135" s="144"/>
      <c r="D135" s="144"/>
      <c r="E135" s="145" t="s">
        <v>14</v>
      </c>
      <c r="F135" s="84">
        <v>310</v>
      </c>
      <c r="G135" s="98"/>
      <c r="H135" s="98"/>
      <c r="I135" s="98"/>
      <c r="J135" s="58" t="e">
        <f t="shared" ref="J135:J138" si="25">I135/G135*100</f>
        <v>#DIV/0!</v>
      </c>
      <c r="K135" s="58" t="e">
        <f t="shared" si="23"/>
        <v>#DIV/0!</v>
      </c>
    </row>
    <row r="136" spans="1:11" ht="75" hidden="1" customHeight="1">
      <c r="A136" s="99" t="s">
        <v>66</v>
      </c>
      <c r="B136" s="143">
        <v>7953900</v>
      </c>
      <c r="C136" s="83"/>
      <c r="D136" s="83"/>
      <c r="E136" s="83">
        <v>500</v>
      </c>
      <c r="F136" s="83">
        <v>310</v>
      </c>
      <c r="G136" s="83"/>
      <c r="H136" s="83"/>
      <c r="I136" s="86"/>
      <c r="J136" s="58" t="e">
        <f t="shared" si="25"/>
        <v>#DIV/0!</v>
      </c>
      <c r="K136" s="86" t="e">
        <f t="shared" si="23"/>
        <v>#DIV/0!</v>
      </c>
    </row>
    <row r="137" spans="1:11" ht="18.75" hidden="1">
      <c r="A137" s="59" t="s">
        <v>67</v>
      </c>
      <c r="B137" s="136">
        <v>3400702</v>
      </c>
      <c r="C137" s="83"/>
      <c r="D137" s="83"/>
      <c r="E137" s="83">
        <v>500</v>
      </c>
      <c r="F137" s="83">
        <v>310</v>
      </c>
      <c r="G137" s="83"/>
      <c r="H137" s="86"/>
      <c r="I137" s="86"/>
      <c r="J137" s="58" t="e">
        <f t="shared" si="25"/>
        <v>#DIV/0!</v>
      </c>
      <c r="K137" s="86" t="e">
        <f t="shared" si="23"/>
        <v>#DIV/0!</v>
      </c>
    </row>
    <row r="138" spans="1:11" ht="56.25" hidden="1">
      <c r="A138" s="100" t="s">
        <v>68</v>
      </c>
      <c r="B138" s="146">
        <v>7953900</v>
      </c>
      <c r="C138" s="135"/>
      <c r="D138" s="135"/>
      <c r="E138" s="147">
        <v>500</v>
      </c>
      <c r="F138" s="135">
        <v>310</v>
      </c>
      <c r="G138" s="98"/>
      <c r="H138" s="86"/>
      <c r="I138" s="86"/>
      <c r="J138" s="58" t="e">
        <f t="shared" si="25"/>
        <v>#DIV/0!</v>
      </c>
      <c r="K138" s="58" t="e">
        <f t="shared" si="23"/>
        <v>#DIV/0!</v>
      </c>
    </row>
    <row r="139" spans="1:11" ht="21" hidden="1" customHeight="1">
      <c r="A139" s="218" t="s">
        <v>69</v>
      </c>
      <c r="B139" s="253">
        <v>7955100</v>
      </c>
      <c r="C139" s="135"/>
      <c r="D139" s="135"/>
      <c r="E139" s="256">
        <v>500</v>
      </c>
      <c r="F139" s="135"/>
      <c r="G139" s="98"/>
      <c r="H139" s="86"/>
      <c r="I139" s="86"/>
      <c r="J139" s="58"/>
      <c r="K139" s="58" t="e">
        <f t="shared" si="23"/>
        <v>#DIV/0!</v>
      </c>
    </row>
    <row r="140" spans="1:11" ht="30" hidden="1" customHeight="1">
      <c r="A140" s="219"/>
      <c r="B140" s="254"/>
      <c r="C140" s="135"/>
      <c r="D140" s="135"/>
      <c r="E140" s="257"/>
      <c r="F140" s="147">
        <v>225</v>
      </c>
      <c r="G140" s="98"/>
      <c r="H140" s="86"/>
      <c r="I140" s="86"/>
      <c r="J140" s="58"/>
      <c r="K140" s="58" t="e">
        <f t="shared" si="23"/>
        <v>#DIV/0!</v>
      </c>
    </row>
    <row r="141" spans="1:11" ht="30" hidden="1" customHeight="1">
      <c r="A141" s="220"/>
      <c r="B141" s="255"/>
      <c r="C141" s="135"/>
      <c r="D141" s="135"/>
      <c r="E141" s="258"/>
      <c r="F141" s="147">
        <v>310</v>
      </c>
      <c r="G141" s="98"/>
      <c r="H141" s="86"/>
      <c r="I141" s="86"/>
      <c r="J141" s="58"/>
      <c r="K141" s="58" t="e">
        <f t="shared" si="23"/>
        <v>#DIV/0!</v>
      </c>
    </row>
    <row r="142" spans="1:11" ht="37.5" hidden="1">
      <c r="A142" s="101" t="s">
        <v>70</v>
      </c>
      <c r="B142" s="146">
        <v>7955400</v>
      </c>
      <c r="C142" s="83"/>
      <c r="D142" s="83"/>
      <c r="E142" s="148">
        <v>500</v>
      </c>
      <c r="F142" s="83">
        <v>226</v>
      </c>
      <c r="G142" s="86"/>
      <c r="H142" s="86"/>
      <c r="I142" s="86"/>
      <c r="J142" s="58"/>
      <c r="K142" s="58" t="e">
        <f t="shared" si="23"/>
        <v>#DIV/0!</v>
      </c>
    </row>
    <row r="143" spans="1:11" ht="56.25" hidden="1">
      <c r="A143" s="101" t="s">
        <v>71</v>
      </c>
      <c r="B143" s="146">
        <v>5202700</v>
      </c>
      <c r="C143" s="83"/>
      <c r="D143" s="83"/>
      <c r="E143" s="148">
        <v>500</v>
      </c>
      <c r="F143" s="83">
        <v>225</v>
      </c>
      <c r="G143" s="86"/>
      <c r="H143" s="86"/>
      <c r="I143" s="86"/>
      <c r="J143" s="86"/>
      <c r="K143" s="86"/>
    </row>
    <row r="144" spans="1:11" ht="20.25" customHeight="1">
      <c r="A144" s="218" t="s">
        <v>122</v>
      </c>
      <c r="B144" s="259" t="s">
        <v>115</v>
      </c>
      <c r="C144" s="84"/>
      <c r="D144" s="84"/>
      <c r="E144" s="262" t="s">
        <v>110</v>
      </c>
      <c r="F144" s="140"/>
      <c r="G144" s="58">
        <f>SUM(G145:G148)</f>
        <v>2865.5</v>
      </c>
      <c r="H144" s="58">
        <f>SUM(H145:H148)</f>
        <v>2260.06</v>
      </c>
      <c r="I144" s="58">
        <f>SUM(I145:I148)</f>
        <v>2260.08826</v>
      </c>
      <c r="J144" s="58">
        <f t="shared" ref="J144:J146" si="26">I144/G144*100</f>
        <v>78.872387366951671</v>
      </c>
      <c r="K144" s="58">
        <f t="shared" si="23"/>
        <v>100.00125040928116</v>
      </c>
    </row>
    <row r="145" spans="1:13" ht="18.75">
      <c r="A145" s="219"/>
      <c r="B145" s="260"/>
      <c r="C145" s="84"/>
      <c r="D145" s="84"/>
      <c r="E145" s="263"/>
      <c r="F145" s="84">
        <v>225</v>
      </c>
      <c r="G145" s="58">
        <v>2688.8</v>
      </c>
      <c r="H145" s="58">
        <v>2117</v>
      </c>
      <c r="I145" s="58">
        <v>2117.02556</v>
      </c>
      <c r="J145" s="58">
        <f t="shared" si="26"/>
        <v>78.734958345730433</v>
      </c>
      <c r="K145" s="58">
        <f t="shared" si="23"/>
        <v>100.00120736891829</v>
      </c>
    </row>
    <row r="146" spans="1:13" ht="21.75" customHeight="1">
      <c r="A146" s="219"/>
      <c r="B146" s="260"/>
      <c r="C146" s="84"/>
      <c r="D146" s="84"/>
      <c r="E146" s="263"/>
      <c r="F146" s="84">
        <v>226</v>
      </c>
      <c r="G146" s="58">
        <v>176.7</v>
      </c>
      <c r="H146" s="58">
        <v>143.06</v>
      </c>
      <c r="I146" s="58">
        <v>143.06270000000001</v>
      </c>
      <c r="J146" s="58">
        <f t="shared" si="26"/>
        <v>80.963610639501994</v>
      </c>
      <c r="K146" s="58">
        <f t="shared" si="23"/>
        <v>100.00188732000559</v>
      </c>
    </row>
    <row r="147" spans="1:13" ht="18" hidden="1" customHeight="1">
      <c r="A147" s="219"/>
      <c r="B147" s="260"/>
      <c r="C147" s="84"/>
      <c r="D147" s="84"/>
      <c r="E147" s="263"/>
      <c r="F147" s="84">
        <v>310</v>
      </c>
      <c r="G147" s="58"/>
      <c r="H147" s="58"/>
      <c r="I147" s="58"/>
      <c r="J147" s="58"/>
      <c r="K147" s="58"/>
    </row>
    <row r="148" spans="1:13" ht="18" hidden="1" customHeight="1">
      <c r="A148" s="228"/>
      <c r="B148" s="261"/>
      <c r="C148" s="84"/>
      <c r="D148" s="84"/>
      <c r="E148" s="264"/>
      <c r="F148" s="84">
        <v>340</v>
      </c>
      <c r="G148" s="58"/>
      <c r="H148" s="58"/>
      <c r="I148" s="58"/>
      <c r="J148" s="58" t="e">
        <f t="shared" ref="J148:J152" si="27">I148/G148*100</f>
        <v>#DIV/0!</v>
      </c>
      <c r="K148" s="58" t="e">
        <f t="shared" si="23"/>
        <v>#DIV/0!</v>
      </c>
    </row>
    <row r="149" spans="1:13" ht="18.75" hidden="1" customHeight="1">
      <c r="A149" s="243" t="s">
        <v>72</v>
      </c>
      <c r="B149" s="265">
        <v>1009001</v>
      </c>
      <c r="C149" s="31"/>
      <c r="D149" s="31"/>
      <c r="E149" s="268">
        <v>500</v>
      </c>
      <c r="F149" s="31"/>
      <c r="G149" s="58"/>
      <c r="H149" s="58"/>
      <c r="I149" s="58"/>
      <c r="J149" s="58" t="e">
        <f t="shared" si="27"/>
        <v>#DIV/0!</v>
      </c>
      <c r="K149" s="58" t="e">
        <f t="shared" si="23"/>
        <v>#DIV/0!</v>
      </c>
    </row>
    <row r="150" spans="1:13" ht="18.75" hidden="1" customHeight="1">
      <c r="A150" s="244"/>
      <c r="B150" s="266"/>
      <c r="C150" s="31"/>
      <c r="D150" s="31"/>
      <c r="E150" s="269"/>
      <c r="F150" s="31">
        <v>225</v>
      </c>
      <c r="G150" s="58"/>
      <c r="H150" s="58"/>
      <c r="I150" s="58"/>
      <c r="J150" s="58" t="e">
        <f t="shared" si="27"/>
        <v>#DIV/0!</v>
      </c>
      <c r="K150" s="58" t="e">
        <f t="shared" si="23"/>
        <v>#DIV/0!</v>
      </c>
    </row>
    <row r="151" spans="1:13" ht="18.75" hidden="1" customHeight="1">
      <c r="A151" s="245"/>
      <c r="B151" s="267"/>
      <c r="C151" s="31"/>
      <c r="D151" s="31"/>
      <c r="E151" s="270"/>
      <c r="F151" s="31">
        <v>310</v>
      </c>
      <c r="G151" s="58"/>
      <c r="H151" s="58"/>
      <c r="I151" s="58"/>
      <c r="J151" s="58" t="e">
        <f t="shared" si="27"/>
        <v>#DIV/0!</v>
      </c>
      <c r="K151" s="58" t="e">
        <f t="shared" si="23"/>
        <v>#DIV/0!</v>
      </c>
    </row>
    <row r="152" spans="1:13" ht="18.75" hidden="1">
      <c r="A152" s="59" t="s">
        <v>73</v>
      </c>
      <c r="B152" s="12">
        <v>6000507</v>
      </c>
      <c r="C152" s="31"/>
      <c r="D152" s="31"/>
      <c r="E152" s="30" t="s">
        <v>14</v>
      </c>
      <c r="F152" s="31">
        <v>340</v>
      </c>
      <c r="G152" s="58"/>
      <c r="H152" s="58"/>
      <c r="I152" s="58">
        <v>0</v>
      </c>
      <c r="J152" s="58" t="e">
        <f t="shared" si="27"/>
        <v>#DIV/0!</v>
      </c>
      <c r="K152" s="58" t="e">
        <f t="shared" si="23"/>
        <v>#DIV/0!</v>
      </c>
    </row>
    <row r="153" spans="1:13" ht="56.25" hidden="1" customHeight="1">
      <c r="A153" s="59" t="s">
        <v>74</v>
      </c>
      <c r="B153" s="12">
        <v>3150206</v>
      </c>
      <c r="C153" s="31"/>
      <c r="D153" s="31"/>
      <c r="E153" s="30" t="s">
        <v>14</v>
      </c>
      <c r="F153" s="31">
        <v>225</v>
      </c>
      <c r="G153" s="58"/>
      <c r="H153" s="58"/>
      <c r="I153" s="58"/>
      <c r="J153" s="58"/>
      <c r="K153" s="58" t="e">
        <f t="shared" si="23"/>
        <v>#DIV/0!</v>
      </c>
    </row>
    <row r="154" spans="1:13" ht="56.25" hidden="1" customHeight="1">
      <c r="A154" s="71" t="s">
        <v>75</v>
      </c>
      <c r="B154" s="9">
        <v>5202700</v>
      </c>
      <c r="C154" s="25"/>
      <c r="D154" s="25"/>
      <c r="E154" s="102">
        <v>500</v>
      </c>
      <c r="F154" s="25">
        <v>225</v>
      </c>
      <c r="G154" s="58"/>
      <c r="H154" s="58"/>
      <c r="I154" s="58"/>
      <c r="J154" s="58"/>
      <c r="K154" s="58" t="e">
        <f t="shared" si="23"/>
        <v>#DIV/0!</v>
      </c>
    </row>
    <row r="155" spans="1:13" ht="75" hidden="1" customHeight="1">
      <c r="A155" s="71" t="s">
        <v>76</v>
      </c>
      <c r="B155" s="9">
        <v>5202700</v>
      </c>
      <c r="C155" s="25"/>
      <c r="D155" s="25"/>
      <c r="E155" s="102">
        <v>500</v>
      </c>
      <c r="F155" s="25">
        <v>225</v>
      </c>
      <c r="G155" s="58"/>
      <c r="H155" s="58"/>
      <c r="I155" s="58"/>
      <c r="J155" s="58"/>
      <c r="K155" s="58" t="e">
        <f t="shared" si="23"/>
        <v>#DIV/0!</v>
      </c>
    </row>
    <row r="156" spans="1:13" ht="18.75" hidden="1">
      <c r="A156" s="71" t="s">
        <v>77</v>
      </c>
      <c r="B156" s="9">
        <v>6000504</v>
      </c>
      <c r="C156" s="25"/>
      <c r="D156" s="25"/>
      <c r="E156" s="102">
        <v>500</v>
      </c>
      <c r="F156" s="25">
        <v>226</v>
      </c>
      <c r="G156" s="58"/>
      <c r="H156" s="58"/>
      <c r="I156" s="58"/>
      <c r="J156" s="58"/>
      <c r="K156" s="58" t="e">
        <f t="shared" si="23"/>
        <v>#DIV/0!</v>
      </c>
    </row>
    <row r="157" spans="1:13" ht="18.75" hidden="1" customHeight="1">
      <c r="A157" s="24" t="s">
        <v>43</v>
      </c>
      <c r="B157" s="33" t="s">
        <v>29</v>
      </c>
      <c r="C157" s="31"/>
      <c r="D157" s="31"/>
      <c r="E157" s="30" t="s">
        <v>14</v>
      </c>
      <c r="F157" s="31">
        <v>225</v>
      </c>
      <c r="G157" s="58"/>
      <c r="H157" s="58"/>
      <c r="I157" s="58"/>
      <c r="J157" s="58" t="e">
        <f t="shared" ref="J157:J158" si="28">I157/G157*100</f>
        <v>#DIV/0!</v>
      </c>
      <c r="K157" s="58" t="e">
        <f t="shared" si="23"/>
        <v>#DIV/0!</v>
      </c>
    </row>
    <row r="158" spans="1:13" ht="36" hidden="1" customHeight="1">
      <c r="A158" s="24" t="s">
        <v>78</v>
      </c>
      <c r="B158" s="12">
        <v>6000599</v>
      </c>
      <c r="C158" s="31"/>
      <c r="D158" s="31"/>
      <c r="E158" s="30" t="s">
        <v>79</v>
      </c>
      <c r="F158" s="31">
        <v>242</v>
      </c>
      <c r="G158" s="58"/>
      <c r="H158" s="58"/>
      <c r="I158" s="58"/>
      <c r="J158" s="58" t="e">
        <f t="shared" si="28"/>
        <v>#DIV/0!</v>
      </c>
      <c r="K158" s="58" t="e">
        <f t="shared" si="23"/>
        <v>#DIV/0!</v>
      </c>
      <c r="M158" s="1" t="s">
        <v>80</v>
      </c>
    </row>
    <row r="159" spans="1:13" s="109" customFormat="1" ht="28.5" customHeight="1">
      <c r="A159" s="103" t="s">
        <v>81</v>
      </c>
      <c r="B159" s="104"/>
      <c r="C159" s="105"/>
      <c r="D159" s="105"/>
      <c r="E159" s="106"/>
      <c r="F159" s="105"/>
      <c r="G159" s="107">
        <f>G144+G149+G152+G153+G154+G155+G156+G158</f>
        <v>2865.5</v>
      </c>
      <c r="H159" s="107">
        <f>H144+H149+H152+H153+H154+H155+H156+H158</f>
        <v>2260.06</v>
      </c>
      <c r="I159" s="107">
        <f>I144+I149+I152+I153+I154+I155+I156+I158</f>
        <v>2260.08826</v>
      </c>
      <c r="J159" s="108">
        <f>I159/G159*100</f>
        <v>78.872387366951671</v>
      </c>
      <c r="K159" s="108">
        <f t="shared" si="23"/>
        <v>100.00125040928116</v>
      </c>
      <c r="M159" s="110"/>
    </row>
    <row r="160" spans="1:13" ht="29.25" customHeight="1">
      <c r="A160" s="229" t="s">
        <v>121</v>
      </c>
      <c r="B160" s="272" t="s">
        <v>116</v>
      </c>
      <c r="C160" s="31"/>
      <c r="D160" s="31"/>
      <c r="E160" s="275" t="s">
        <v>110</v>
      </c>
      <c r="F160" s="31"/>
      <c r="G160" s="58">
        <f>G161+G162</f>
        <v>3806.752</v>
      </c>
      <c r="H160" s="58">
        <f>H161+H162</f>
        <v>3385</v>
      </c>
      <c r="I160" s="58">
        <f>I161+I162</f>
        <v>3385.01269</v>
      </c>
      <c r="J160" s="26">
        <f>I160/G160*100</f>
        <v>88.921282237455983</v>
      </c>
      <c r="K160" s="26">
        <f t="shared" si="23"/>
        <v>100.00037488921714</v>
      </c>
    </row>
    <row r="161" spans="1:13" ht="23.25" customHeight="1">
      <c r="A161" s="229"/>
      <c r="B161" s="272"/>
      <c r="C161" s="31"/>
      <c r="D161" s="31"/>
      <c r="E161" s="213"/>
      <c r="F161" s="31">
        <v>225</v>
      </c>
      <c r="G161" s="58">
        <v>3736.0259999999998</v>
      </c>
      <c r="H161" s="58">
        <v>3329.6</v>
      </c>
      <c r="I161" s="58">
        <v>3329.6058400000002</v>
      </c>
      <c r="J161" s="26">
        <f t="shared" ref="J161:J162" si="29">I161/G161*100</f>
        <v>89.121591766224327</v>
      </c>
      <c r="K161" s="26">
        <f t="shared" si="23"/>
        <v>100.00017539644404</v>
      </c>
    </row>
    <row r="162" spans="1:13" ht="21.75" customHeight="1">
      <c r="A162" s="229"/>
      <c r="B162" s="272"/>
      <c r="C162" s="31"/>
      <c r="D162" s="31"/>
      <c r="E162" s="213"/>
      <c r="F162" s="31">
        <v>226</v>
      </c>
      <c r="G162" s="58">
        <v>70.725999999999999</v>
      </c>
      <c r="H162" s="58">
        <v>55.4</v>
      </c>
      <c r="I162" s="58">
        <v>55.406849999999999</v>
      </c>
      <c r="J162" s="26">
        <f t="shared" si="29"/>
        <v>78.340143652970625</v>
      </c>
      <c r="K162" s="26">
        <f t="shared" si="23"/>
        <v>100.01236462093863</v>
      </c>
    </row>
    <row r="163" spans="1:13" ht="75" hidden="1" customHeight="1">
      <c r="A163" s="111" t="s">
        <v>72</v>
      </c>
      <c r="B163" s="95">
        <v>1009001</v>
      </c>
      <c r="C163" s="31"/>
      <c r="D163" s="31"/>
      <c r="E163" s="96" t="s">
        <v>14</v>
      </c>
      <c r="F163" s="96">
        <v>310</v>
      </c>
      <c r="G163" s="58">
        <v>0</v>
      </c>
      <c r="H163" s="58"/>
      <c r="I163" s="58"/>
      <c r="J163" s="26"/>
      <c r="K163" s="26" t="e">
        <f t="shared" si="23"/>
        <v>#DIV/0!</v>
      </c>
    </row>
    <row r="164" spans="1:13" ht="56.25" hidden="1" customHeight="1">
      <c r="A164" s="59" t="s">
        <v>82</v>
      </c>
      <c r="B164" s="12">
        <v>3150206</v>
      </c>
      <c r="C164" s="31"/>
      <c r="D164" s="31"/>
      <c r="E164" s="30" t="s">
        <v>14</v>
      </c>
      <c r="F164" s="31">
        <v>225</v>
      </c>
      <c r="G164" s="58">
        <v>0</v>
      </c>
      <c r="H164" s="58"/>
      <c r="I164" s="58"/>
      <c r="J164" s="26"/>
      <c r="K164" s="26" t="e">
        <f t="shared" si="23"/>
        <v>#DIV/0!</v>
      </c>
    </row>
    <row r="165" spans="1:13" ht="56.25" hidden="1" customHeight="1">
      <c r="A165" s="59" t="s">
        <v>74</v>
      </c>
      <c r="B165" s="12">
        <v>3150206</v>
      </c>
      <c r="C165" s="31"/>
      <c r="D165" s="31"/>
      <c r="E165" s="30" t="s">
        <v>14</v>
      </c>
      <c r="F165" s="31">
        <v>225</v>
      </c>
      <c r="G165" s="58">
        <v>0</v>
      </c>
      <c r="H165" s="58"/>
      <c r="I165" s="58"/>
      <c r="J165" s="26"/>
      <c r="K165" s="26" t="e">
        <f t="shared" si="23"/>
        <v>#DIV/0!</v>
      </c>
    </row>
    <row r="166" spans="1:13" ht="56.25" hidden="1" customHeight="1">
      <c r="A166" s="71" t="s">
        <v>75</v>
      </c>
      <c r="B166" s="9">
        <v>5202700</v>
      </c>
      <c r="C166" s="25"/>
      <c r="D166" s="25"/>
      <c r="E166" s="102">
        <v>500</v>
      </c>
      <c r="F166" s="25">
        <v>225</v>
      </c>
      <c r="G166" s="58">
        <v>0</v>
      </c>
      <c r="H166" s="58"/>
      <c r="I166" s="58"/>
      <c r="J166" s="26"/>
      <c r="K166" s="26" t="e">
        <f t="shared" si="23"/>
        <v>#DIV/0!</v>
      </c>
    </row>
    <row r="167" spans="1:13" ht="75" hidden="1" customHeight="1">
      <c r="A167" s="71" t="s">
        <v>76</v>
      </c>
      <c r="B167" s="9">
        <v>5202700</v>
      </c>
      <c r="C167" s="25"/>
      <c r="D167" s="25"/>
      <c r="E167" s="102">
        <v>500</v>
      </c>
      <c r="F167" s="25">
        <v>225</v>
      </c>
      <c r="G167" s="58">
        <v>0</v>
      </c>
      <c r="H167" s="58"/>
      <c r="I167" s="58"/>
      <c r="J167" s="26"/>
      <c r="K167" s="26" t="e">
        <f t="shared" si="23"/>
        <v>#DIV/0!</v>
      </c>
    </row>
    <row r="168" spans="1:13" ht="18.75" hidden="1" customHeight="1">
      <c r="A168" s="71" t="s">
        <v>77</v>
      </c>
      <c r="B168" s="9">
        <v>6000504</v>
      </c>
      <c r="C168" s="25"/>
      <c r="D168" s="25"/>
      <c r="E168" s="102">
        <v>500</v>
      </c>
      <c r="F168" s="25">
        <v>226</v>
      </c>
      <c r="G168" s="58">
        <v>0</v>
      </c>
      <c r="H168" s="58"/>
      <c r="I168" s="58"/>
      <c r="J168" s="26"/>
      <c r="K168" s="26" t="e">
        <f t="shared" si="23"/>
        <v>#DIV/0!</v>
      </c>
    </row>
    <row r="169" spans="1:13" ht="18.75" hidden="1" customHeight="1">
      <c r="A169" s="24" t="s">
        <v>43</v>
      </c>
      <c r="B169" s="33" t="s">
        <v>29</v>
      </c>
      <c r="C169" s="25"/>
      <c r="D169" s="25"/>
      <c r="E169" s="30" t="s">
        <v>14</v>
      </c>
      <c r="F169" s="25">
        <v>225</v>
      </c>
      <c r="G169" s="58"/>
      <c r="H169" s="58"/>
      <c r="I169" s="58"/>
      <c r="J169" s="26" t="e">
        <f t="shared" ref="J169" si="30">I169/G169*100</f>
        <v>#DIV/0!</v>
      </c>
      <c r="K169" s="26" t="e">
        <f t="shared" si="23"/>
        <v>#DIV/0!</v>
      </c>
    </row>
    <row r="170" spans="1:13" ht="37.5" hidden="1">
      <c r="A170" s="24" t="s">
        <v>78</v>
      </c>
      <c r="B170" s="12">
        <v>6000599</v>
      </c>
      <c r="C170" s="31"/>
      <c r="D170" s="31"/>
      <c r="E170" s="30" t="s">
        <v>79</v>
      </c>
      <c r="F170" s="64">
        <v>242</v>
      </c>
      <c r="G170" s="58"/>
      <c r="H170" s="58"/>
      <c r="I170" s="58"/>
      <c r="J170" s="58" t="e">
        <f>IF(I170/G170*100&gt;100&amp;I170=0,"более 100%",I170/G170*100)</f>
        <v>#DIV/0!</v>
      </c>
      <c r="K170" s="26" t="e">
        <f t="shared" si="23"/>
        <v>#DIV/0!</v>
      </c>
    </row>
    <row r="171" spans="1:13" s="109" customFormat="1" ht="21" customHeight="1">
      <c r="A171" s="103" t="s">
        <v>83</v>
      </c>
      <c r="B171" s="104"/>
      <c r="C171" s="112"/>
      <c r="D171" s="112"/>
      <c r="E171" s="113"/>
      <c r="F171" s="114"/>
      <c r="G171" s="115">
        <f>G160+G163+G164+G165+G166+G167+G168+G170</f>
        <v>3806.752</v>
      </c>
      <c r="H171" s="115">
        <f>H160+H163+H164+H165+H166+H167+H168+H170</f>
        <v>3385</v>
      </c>
      <c r="I171" s="115">
        <f>I160+I163+I164+I165+I166+I167+I168+I170</f>
        <v>3385.01269</v>
      </c>
      <c r="J171" s="116">
        <f>I171/G171*100</f>
        <v>88.921282237455983</v>
      </c>
      <c r="K171" s="116">
        <f t="shared" si="23"/>
        <v>100.00037488921714</v>
      </c>
      <c r="M171" s="110"/>
    </row>
    <row r="172" spans="1:13" ht="20.25" customHeight="1">
      <c r="A172" s="218" t="s">
        <v>120</v>
      </c>
      <c r="B172" s="272" t="s">
        <v>117</v>
      </c>
      <c r="C172" s="31"/>
      <c r="D172" s="117"/>
      <c r="E172" s="271" t="s">
        <v>110</v>
      </c>
      <c r="F172" s="79"/>
      <c r="G172" s="58">
        <f>G173+G174+G175+G176</f>
        <v>2925.6000000000004</v>
      </c>
      <c r="H172" s="58">
        <f>H173+H174</f>
        <v>2175.616</v>
      </c>
      <c r="I172" s="58">
        <f>I173+I174</f>
        <v>715.71487999999999</v>
      </c>
      <c r="J172" s="58">
        <f t="shared" ref="J172:J173" si="31">IF(I172/G172*100&lt;100,I172/G172*100,"более 100%")</f>
        <v>24.463866557287393</v>
      </c>
      <c r="K172" s="26">
        <f t="shared" si="23"/>
        <v>32.897114196622937</v>
      </c>
    </row>
    <row r="173" spans="1:13" ht="21" customHeight="1">
      <c r="A173" s="219"/>
      <c r="B173" s="272"/>
      <c r="C173" s="31"/>
      <c r="D173" s="117"/>
      <c r="E173" s="271"/>
      <c r="F173" s="25">
        <v>225</v>
      </c>
      <c r="G173" s="58">
        <f>1660.9+1264.7</f>
        <v>2925.6000000000004</v>
      </c>
      <c r="H173" s="58">
        <f>1734.266+400</f>
        <v>2134.2660000000001</v>
      </c>
      <c r="I173" s="58">
        <v>712.87113999999997</v>
      </c>
      <c r="J173" s="58">
        <f t="shared" si="31"/>
        <v>24.366664615805298</v>
      </c>
      <c r="K173" s="26">
        <f t="shared" si="23"/>
        <v>33.40123208634725</v>
      </c>
    </row>
    <row r="174" spans="1:13" ht="21" customHeight="1">
      <c r="A174" s="219"/>
      <c r="B174" s="272"/>
      <c r="C174" s="31"/>
      <c r="D174" s="117"/>
      <c r="E174" s="271"/>
      <c r="F174" s="25">
        <v>226</v>
      </c>
      <c r="G174" s="58"/>
      <c r="H174" s="58">
        <v>41.35</v>
      </c>
      <c r="I174" s="58">
        <v>2.8437399999999999</v>
      </c>
      <c r="J174" s="58"/>
      <c r="K174" s="26">
        <f t="shared" si="23"/>
        <v>6.8772430471584034</v>
      </c>
      <c r="L174" t="s">
        <v>80</v>
      </c>
    </row>
    <row r="175" spans="1:13" ht="18" hidden="1" customHeight="1">
      <c r="A175" s="219"/>
      <c r="B175" s="272"/>
      <c r="C175" s="31"/>
      <c r="D175" s="117"/>
      <c r="E175" s="271"/>
      <c r="F175" s="25">
        <v>310</v>
      </c>
      <c r="G175" s="58"/>
      <c r="H175" s="58"/>
      <c r="I175" s="58"/>
      <c r="J175" s="58"/>
      <c r="K175" s="26"/>
    </row>
    <row r="176" spans="1:13" ht="20.25" hidden="1" customHeight="1">
      <c r="A176" s="219"/>
      <c r="B176" s="272"/>
      <c r="C176" s="31"/>
      <c r="D176" s="117"/>
      <c r="E176" s="271"/>
      <c r="F176" s="25">
        <v>340</v>
      </c>
      <c r="G176" s="58"/>
      <c r="H176" s="58"/>
      <c r="I176" s="58"/>
      <c r="J176" s="58"/>
      <c r="K176" s="26"/>
    </row>
    <row r="177" spans="1:13" ht="18.75" hidden="1" customHeight="1">
      <c r="A177" s="220"/>
      <c r="B177" s="272"/>
      <c r="C177" s="31"/>
      <c r="D177" s="117"/>
      <c r="E177" s="271"/>
      <c r="F177" s="25">
        <v>340</v>
      </c>
      <c r="G177" s="58"/>
      <c r="H177" s="58"/>
      <c r="I177" s="58"/>
      <c r="J177" s="26" t="e">
        <f t="shared" ref="J177:J186" si="32">I177/G177*100</f>
        <v>#DIV/0!</v>
      </c>
      <c r="K177" s="26" t="e">
        <f t="shared" ref="K177:K252" si="33">I177/H177*100</f>
        <v>#DIV/0!</v>
      </c>
    </row>
    <row r="178" spans="1:13" ht="18.75" hidden="1" customHeight="1">
      <c r="A178" s="218" t="s">
        <v>72</v>
      </c>
      <c r="B178" s="268">
        <v>1009001</v>
      </c>
      <c r="C178" s="31"/>
      <c r="D178" s="117"/>
      <c r="E178" s="271" t="s">
        <v>14</v>
      </c>
      <c r="F178" s="25"/>
      <c r="G178" s="58">
        <f>G179+G180</f>
        <v>0</v>
      </c>
      <c r="H178" s="58"/>
      <c r="I178" s="58"/>
      <c r="J178" s="26"/>
      <c r="K178" s="26" t="e">
        <f t="shared" si="33"/>
        <v>#DIV/0!</v>
      </c>
    </row>
    <row r="179" spans="1:13" ht="18.75" hidden="1" customHeight="1">
      <c r="A179" s="219"/>
      <c r="B179" s="269"/>
      <c r="C179" s="31"/>
      <c r="D179" s="117"/>
      <c r="E179" s="271"/>
      <c r="F179" s="25">
        <v>225</v>
      </c>
      <c r="G179" s="58">
        <v>0</v>
      </c>
      <c r="H179" s="58"/>
      <c r="I179" s="58"/>
      <c r="J179" s="26"/>
      <c r="K179" s="26" t="e">
        <f t="shared" si="33"/>
        <v>#DIV/0!</v>
      </c>
    </row>
    <row r="180" spans="1:13" ht="18.75" hidden="1" customHeight="1">
      <c r="A180" s="220"/>
      <c r="B180" s="270"/>
      <c r="C180" s="31"/>
      <c r="D180" s="117"/>
      <c r="E180" s="271"/>
      <c r="F180" s="25">
        <v>310</v>
      </c>
      <c r="G180" s="58">
        <v>0</v>
      </c>
      <c r="H180" s="58"/>
      <c r="I180" s="58"/>
      <c r="J180" s="26"/>
      <c r="K180" s="26" t="e">
        <f t="shared" si="33"/>
        <v>#DIV/0!</v>
      </c>
    </row>
    <row r="181" spans="1:13" ht="56.25" hidden="1" customHeight="1">
      <c r="A181" s="59" t="s">
        <v>82</v>
      </c>
      <c r="B181" s="12">
        <v>3150206</v>
      </c>
      <c r="C181" s="31"/>
      <c r="D181" s="31"/>
      <c r="E181" s="30" t="s">
        <v>14</v>
      </c>
      <c r="F181" s="31">
        <v>225</v>
      </c>
      <c r="G181" s="58">
        <v>0</v>
      </c>
      <c r="H181" s="58"/>
      <c r="I181" s="58"/>
      <c r="J181" s="26"/>
      <c r="K181" s="26" t="e">
        <f t="shared" si="33"/>
        <v>#DIV/0!</v>
      </c>
    </row>
    <row r="182" spans="1:13" ht="56.25" hidden="1" customHeight="1">
      <c r="A182" s="59" t="s">
        <v>74</v>
      </c>
      <c r="B182" s="12">
        <v>3150206</v>
      </c>
      <c r="C182" s="31"/>
      <c r="D182" s="31"/>
      <c r="E182" s="30" t="s">
        <v>14</v>
      </c>
      <c r="F182" s="31">
        <v>225</v>
      </c>
      <c r="G182" s="58">
        <v>0</v>
      </c>
      <c r="H182" s="58"/>
      <c r="I182" s="58"/>
      <c r="J182" s="26"/>
      <c r="K182" s="26" t="e">
        <f t="shared" si="33"/>
        <v>#DIV/0!</v>
      </c>
    </row>
    <row r="183" spans="1:13" ht="56.25" hidden="1" customHeight="1">
      <c r="A183" s="71" t="s">
        <v>75</v>
      </c>
      <c r="B183" s="9">
        <v>5202700</v>
      </c>
      <c r="C183" s="25"/>
      <c r="D183" s="25"/>
      <c r="E183" s="25">
        <v>500</v>
      </c>
      <c r="F183" s="25">
        <v>225</v>
      </c>
      <c r="G183" s="58">
        <v>0</v>
      </c>
      <c r="H183" s="58"/>
      <c r="I183" s="58"/>
      <c r="J183" s="26"/>
      <c r="K183" s="26" t="e">
        <f t="shared" si="33"/>
        <v>#DIV/0!</v>
      </c>
    </row>
    <row r="184" spans="1:13" ht="75" hidden="1" customHeight="1">
      <c r="A184" s="71" t="s">
        <v>76</v>
      </c>
      <c r="B184" s="9">
        <v>5202700</v>
      </c>
      <c r="C184" s="25"/>
      <c r="D184" s="25"/>
      <c r="E184" s="25">
        <v>500</v>
      </c>
      <c r="F184" s="25">
        <v>225</v>
      </c>
      <c r="G184" s="58">
        <v>0</v>
      </c>
      <c r="H184" s="58"/>
      <c r="I184" s="58"/>
      <c r="J184" s="26"/>
      <c r="K184" s="26" t="e">
        <f t="shared" si="33"/>
        <v>#DIV/0!</v>
      </c>
    </row>
    <row r="185" spans="1:13" ht="18.75" hidden="1" customHeight="1">
      <c r="A185" s="71" t="s">
        <v>77</v>
      </c>
      <c r="B185" s="9">
        <v>6000504</v>
      </c>
      <c r="C185" s="25"/>
      <c r="D185" s="25"/>
      <c r="E185" s="25">
        <v>500</v>
      </c>
      <c r="F185" s="25">
        <v>226</v>
      </c>
      <c r="G185" s="58">
        <v>0</v>
      </c>
      <c r="H185" s="58"/>
      <c r="I185" s="58"/>
      <c r="J185" s="26"/>
      <c r="K185" s="26" t="e">
        <f t="shared" si="33"/>
        <v>#DIV/0!</v>
      </c>
    </row>
    <row r="186" spans="1:13" ht="18.75" hidden="1" customHeight="1">
      <c r="A186" s="24" t="s">
        <v>43</v>
      </c>
      <c r="B186" s="33" t="s">
        <v>29</v>
      </c>
      <c r="C186" s="31"/>
      <c r="D186" s="31"/>
      <c r="E186" s="30" t="s">
        <v>14</v>
      </c>
      <c r="F186" s="31">
        <v>225</v>
      </c>
      <c r="G186" s="58"/>
      <c r="H186" s="58"/>
      <c r="I186" s="58"/>
      <c r="J186" s="26" t="e">
        <f t="shared" si="32"/>
        <v>#DIV/0!</v>
      </c>
      <c r="K186" s="26" t="e">
        <f t="shared" si="33"/>
        <v>#DIV/0!</v>
      </c>
    </row>
    <row r="187" spans="1:13" ht="24.75" hidden="1" customHeight="1">
      <c r="A187" s="24" t="s">
        <v>78</v>
      </c>
      <c r="B187" s="12">
        <v>6000599</v>
      </c>
      <c r="C187" s="31"/>
      <c r="D187" s="31"/>
      <c r="E187" s="30" t="s">
        <v>79</v>
      </c>
      <c r="F187" s="64">
        <v>242</v>
      </c>
      <c r="G187" s="58"/>
      <c r="H187" s="58"/>
      <c r="I187" s="58"/>
      <c r="J187" s="26"/>
      <c r="K187" s="26"/>
    </row>
    <row r="188" spans="1:13" s="109" customFormat="1" ht="25.5" customHeight="1">
      <c r="A188" s="103" t="s">
        <v>84</v>
      </c>
      <c r="B188" s="104"/>
      <c r="C188" s="112"/>
      <c r="D188" s="112"/>
      <c r="E188" s="118"/>
      <c r="F188" s="112"/>
      <c r="G188" s="107">
        <f>G172+G187</f>
        <v>2925.6000000000004</v>
      </c>
      <c r="H188" s="107">
        <f t="shared" ref="H188:I188" si="34">H172+H187</f>
        <v>2175.616</v>
      </c>
      <c r="I188" s="107">
        <f t="shared" si="34"/>
        <v>715.71487999999999</v>
      </c>
      <c r="J188" s="108">
        <f>I188/G188*100</f>
        <v>24.463866557287393</v>
      </c>
      <c r="K188" s="108">
        <f t="shared" si="33"/>
        <v>32.897114196622937</v>
      </c>
      <c r="M188" s="110"/>
    </row>
    <row r="189" spans="1:13" ht="18.75">
      <c r="A189" s="218" t="s">
        <v>119</v>
      </c>
      <c r="B189" s="265" t="s">
        <v>118</v>
      </c>
      <c r="C189" s="31"/>
      <c r="D189" s="31"/>
      <c r="E189" s="276" t="s">
        <v>110</v>
      </c>
      <c r="F189" s="31"/>
      <c r="G189" s="58">
        <f>G191+G192+G193</f>
        <v>3423.4990000000003</v>
      </c>
      <c r="H189" s="58">
        <f>H191+H192+H193</f>
        <v>2086.556</v>
      </c>
      <c r="I189" s="58">
        <f>I191+I192+I193</f>
        <v>487.67791999999997</v>
      </c>
      <c r="J189" s="26">
        <f>I189/G189*100</f>
        <v>14.24501423835672</v>
      </c>
      <c r="K189" s="26">
        <f t="shared" si="33"/>
        <v>23.372385883724185</v>
      </c>
    </row>
    <row r="190" spans="1:13" ht="5.25" hidden="1" customHeight="1">
      <c r="A190" s="219"/>
      <c r="B190" s="266"/>
      <c r="C190" s="31"/>
      <c r="D190" s="31"/>
      <c r="E190" s="279"/>
      <c r="F190" s="31">
        <v>222</v>
      </c>
      <c r="G190" s="58"/>
      <c r="H190" s="58"/>
      <c r="I190" s="58"/>
      <c r="J190" s="26"/>
      <c r="K190" s="26" t="e">
        <f t="shared" si="33"/>
        <v>#DIV/0!</v>
      </c>
    </row>
    <row r="191" spans="1:13" ht="18.75">
      <c r="A191" s="219"/>
      <c r="B191" s="266"/>
      <c r="C191" s="31"/>
      <c r="D191" s="31"/>
      <c r="E191" s="279"/>
      <c r="F191" s="31">
        <v>225</v>
      </c>
      <c r="G191" s="58">
        <v>1355.7660000000001</v>
      </c>
      <c r="H191" s="58">
        <v>858.29</v>
      </c>
      <c r="I191" s="58">
        <v>448.93919</v>
      </c>
      <c r="J191" s="26">
        <f t="shared" ref="J191:J203" si="35">I191/G191*100</f>
        <v>33.113324128205015</v>
      </c>
      <c r="K191" s="26">
        <f t="shared" si="33"/>
        <v>52.306235654615577</v>
      </c>
    </row>
    <row r="192" spans="1:13" ht="18.75">
      <c r="A192" s="219"/>
      <c r="B192" s="266"/>
      <c r="C192" s="31"/>
      <c r="D192" s="31"/>
      <c r="E192" s="279"/>
      <c r="F192" s="31">
        <v>226</v>
      </c>
      <c r="G192" s="58">
        <v>10.933</v>
      </c>
      <c r="H192" s="58">
        <v>50.466000000000001</v>
      </c>
      <c r="I192" s="58">
        <v>38.738729999999997</v>
      </c>
      <c r="J192" s="26">
        <f t="shared" si="35"/>
        <v>354.32845513582726</v>
      </c>
      <c r="K192" s="26">
        <f t="shared" si="33"/>
        <v>76.762037807632851</v>
      </c>
    </row>
    <row r="193" spans="1:13" ht="20.25" customHeight="1">
      <c r="A193" s="219"/>
      <c r="B193" s="266"/>
      <c r="C193" s="31"/>
      <c r="D193" s="31"/>
      <c r="E193" s="279"/>
      <c r="F193" s="31">
        <v>310</v>
      </c>
      <c r="G193" s="58">
        <v>2056.8000000000002</v>
      </c>
      <c r="H193" s="58">
        <v>1177.8</v>
      </c>
      <c r="I193" s="58"/>
      <c r="J193" s="26"/>
      <c r="K193" s="26"/>
    </row>
    <row r="194" spans="1:13" ht="56.25" hidden="1" customHeight="1">
      <c r="A194" s="59" t="s">
        <v>82</v>
      </c>
      <c r="B194" s="12">
        <v>3150206</v>
      </c>
      <c r="C194" s="64"/>
      <c r="D194" s="64"/>
      <c r="E194" s="30" t="s">
        <v>85</v>
      </c>
      <c r="F194" s="64">
        <v>225</v>
      </c>
      <c r="G194" s="58">
        <v>0</v>
      </c>
      <c r="H194" s="58"/>
      <c r="I194" s="58"/>
      <c r="J194" s="26"/>
      <c r="K194" s="26" t="e">
        <f t="shared" si="33"/>
        <v>#DIV/0!</v>
      </c>
    </row>
    <row r="195" spans="1:13" ht="56.25" hidden="1" customHeight="1">
      <c r="A195" s="59" t="s">
        <v>82</v>
      </c>
      <c r="B195" s="12">
        <v>3150206</v>
      </c>
      <c r="C195" s="64"/>
      <c r="D195" s="64"/>
      <c r="E195" s="30" t="s">
        <v>14</v>
      </c>
      <c r="F195" s="64">
        <v>225</v>
      </c>
      <c r="G195" s="58">
        <v>0</v>
      </c>
      <c r="H195" s="58"/>
      <c r="I195" s="58"/>
      <c r="J195" s="26"/>
      <c r="K195" s="26" t="e">
        <f t="shared" si="33"/>
        <v>#DIV/0!</v>
      </c>
    </row>
    <row r="196" spans="1:13" ht="56.25" hidden="1" customHeight="1">
      <c r="A196" s="59" t="s">
        <v>74</v>
      </c>
      <c r="B196" s="12">
        <v>3150206</v>
      </c>
      <c r="C196" s="64"/>
      <c r="D196" s="64"/>
      <c r="E196" s="30" t="s">
        <v>14</v>
      </c>
      <c r="F196" s="64">
        <v>225</v>
      </c>
      <c r="G196" s="58">
        <v>0</v>
      </c>
      <c r="H196" s="58"/>
      <c r="I196" s="58"/>
      <c r="J196" s="26"/>
      <c r="K196" s="26" t="e">
        <f t="shared" si="33"/>
        <v>#DIV/0!</v>
      </c>
    </row>
    <row r="197" spans="1:13" ht="56.25" hidden="1" customHeight="1">
      <c r="A197" s="71" t="s">
        <v>75</v>
      </c>
      <c r="B197" s="9">
        <v>5202700</v>
      </c>
      <c r="C197" s="25"/>
      <c r="D197" s="25"/>
      <c r="E197" s="102">
        <v>500</v>
      </c>
      <c r="F197" s="25">
        <v>225</v>
      </c>
      <c r="G197" s="58">
        <v>0</v>
      </c>
      <c r="H197" s="58"/>
      <c r="I197" s="58"/>
      <c r="J197" s="26"/>
      <c r="K197" s="26" t="e">
        <f t="shared" si="33"/>
        <v>#DIV/0!</v>
      </c>
    </row>
    <row r="198" spans="1:13" ht="75" hidden="1" customHeight="1">
      <c r="A198" s="71" t="s">
        <v>76</v>
      </c>
      <c r="B198" s="9">
        <v>5202700</v>
      </c>
      <c r="C198" s="25"/>
      <c r="D198" s="25"/>
      <c r="E198" s="102">
        <v>500</v>
      </c>
      <c r="F198" s="25">
        <v>225</v>
      </c>
      <c r="G198" s="58">
        <v>0</v>
      </c>
      <c r="H198" s="58"/>
      <c r="I198" s="58"/>
      <c r="J198" s="26"/>
      <c r="K198" s="26" t="e">
        <f t="shared" si="33"/>
        <v>#DIV/0!</v>
      </c>
    </row>
    <row r="199" spans="1:13" ht="18.75" hidden="1" customHeight="1">
      <c r="A199" s="71" t="s">
        <v>77</v>
      </c>
      <c r="B199" s="9">
        <v>6000504</v>
      </c>
      <c r="C199" s="25"/>
      <c r="D199" s="25"/>
      <c r="E199" s="102">
        <v>500</v>
      </c>
      <c r="F199" s="25">
        <v>226</v>
      </c>
      <c r="G199" s="58">
        <v>0</v>
      </c>
      <c r="H199" s="58"/>
      <c r="I199" s="58"/>
      <c r="J199" s="26"/>
      <c r="K199" s="26" t="e">
        <f t="shared" si="33"/>
        <v>#DIV/0!</v>
      </c>
    </row>
    <row r="200" spans="1:13" ht="18.75" hidden="1" customHeight="1">
      <c r="A200" s="24" t="s">
        <v>43</v>
      </c>
      <c r="B200" s="33" t="s">
        <v>29</v>
      </c>
      <c r="C200" s="31"/>
      <c r="D200" s="31"/>
      <c r="E200" s="30" t="s">
        <v>14</v>
      </c>
      <c r="F200" s="31">
        <v>225</v>
      </c>
      <c r="G200" s="58"/>
      <c r="H200" s="58"/>
      <c r="I200" s="58"/>
      <c r="J200" s="26" t="e">
        <f t="shared" si="35"/>
        <v>#DIV/0!</v>
      </c>
      <c r="K200" s="26" t="e">
        <f t="shared" si="33"/>
        <v>#DIV/0!</v>
      </c>
    </row>
    <row r="201" spans="1:13" ht="27" hidden="1" customHeight="1">
      <c r="A201" s="24" t="s">
        <v>78</v>
      </c>
      <c r="B201" s="12">
        <v>6000599</v>
      </c>
      <c r="C201" s="31"/>
      <c r="D201" s="31"/>
      <c r="E201" s="30" t="s">
        <v>79</v>
      </c>
      <c r="F201" s="64">
        <v>242</v>
      </c>
      <c r="G201" s="58"/>
      <c r="H201" s="58"/>
      <c r="I201" s="58"/>
      <c r="J201" s="26" t="e">
        <f t="shared" si="35"/>
        <v>#DIV/0!</v>
      </c>
      <c r="K201" s="26" t="e">
        <f t="shared" si="33"/>
        <v>#DIV/0!</v>
      </c>
    </row>
    <row r="202" spans="1:13" s="109" customFormat="1" ht="33.75" customHeight="1">
      <c r="A202" s="103" t="s">
        <v>86</v>
      </c>
      <c r="B202" s="104"/>
      <c r="C202" s="112"/>
      <c r="D202" s="112"/>
      <c r="E202" s="118"/>
      <c r="F202" s="112"/>
      <c r="G202" s="107">
        <f>G189+G194+G195+G196+G197+G198+G199+G201</f>
        <v>3423.4990000000003</v>
      </c>
      <c r="H202" s="107">
        <f>H189+H194+H195+H196+H197+H198+H199+H201</f>
        <v>2086.556</v>
      </c>
      <c r="I202" s="107">
        <f>I189+I194+I195+I196+I197+I198+I199+I201</f>
        <v>487.67791999999997</v>
      </c>
      <c r="J202" s="108">
        <f t="shared" si="35"/>
        <v>14.24501423835672</v>
      </c>
      <c r="K202" s="108">
        <f t="shared" si="33"/>
        <v>23.372385883724185</v>
      </c>
      <c r="M202" s="110"/>
    </row>
    <row r="203" spans="1:13" ht="18.75">
      <c r="A203" s="218" t="s">
        <v>123</v>
      </c>
      <c r="B203" s="272" t="s">
        <v>124</v>
      </c>
      <c r="C203" s="31"/>
      <c r="D203" s="31"/>
      <c r="E203" s="276" t="s">
        <v>110</v>
      </c>
      <c r="F203" s="79"/>
      <c r="G203" s="58">
        <f>G205+G206+G207</f>
        <v>984</v>
      </c>
      <c r="H203" s="58">
        <f>H205+H206+H207</f>
        <v>833.62900000000002</v>
      </c>
      <c r="I203" s="58">
        <f>I205+I206+I207</f>
        <v>762.18898000000002</v>
      </c>
      <c r="J203" s="26">
        <f t="shared" si="35"/>
        <v>77.458229674796755</v>
      </c>
      <c r="K203" s="26">
        <f t="shared" si="33"/>
        <v>91.430238151503858</v>
      </c>
    </row>
    <row r="204" spans="1:13" ht="18.75" hidden="1" customHeight="1">
      <c r="A204" s="219"/>
      <c r="B204" s="272"/>
      <c r="C204" s="31"/>
      <c r="D204" s="31"/>
      <c r="E204" s="277"/>
      <c r="F204" s="25">
        <v>242</v>
      </c>
      <c r="G204" s="58"/>
      <c r="H204" s="58"/>
      <c r="I204" s="58"/>
      <c r="J204" s="26"/>
      <c r="K204" s="26" t="e">
        <f t="shared" si="33"/>
        <v>#DIV/0!</v>
      </c>
    </row>
    <row r="205" spans="1:13" ht="18.75">
      <c r="A205" s="219"/>
      <c r="B205" s="272"/>
      <c r="C205" s="31"/>
      <c r="D205" s="31"/>
      <c r="E205" s="277"/>
      <c r="F205" s="25">
        <v>225</v>
      </c>
      <c r="G205" s="58">
        <v>918</v>
      </c>
      <c r="H205" s="58">
        <f>715.63+45.83</f>
        <v>761.46</v>
      </c>
      <c r="I205" s="58">
        <f>663.95+45.831</f>
        <v>709.78100000000006</v>
      </c>
      <c r="J205" s="26">
        <f t="shared" ref="J205:J256" si="36">I205/G205*100</f>
        <v>77.318191721132905</v>
      </c>
      <c r="K205" s="26">
        <f t="shared" si="33"/>
        <v>93.213169437659232</v>
      </c>
    </row>
    <row r="206" spans="1:13" ht="18.75">
      <c r="A206" s="219"/>
      <c r="B206" s="272"/>
      <c r="C206" s="31"/>
      <c r="D206" s="31"/>
      <c r="E206" s="277"/>
      <c r="F206" s="25">
        <v>226</v>
      </c>
      <c r="G206" s="58">
        <v>66</v>
      </c>
      <c r="H206" s="58">
        <v>66</v>
      </c>
      <c r="I206" s="58">
        <v>52.407980000000002</v>
      </c>
      <c r="J206" s="26">
        <f t="shared" si="36"/>
        <v>79.406030303030306</v>
      </c>
      <c r="K206" s="26">
        <f t="shared" si="33"/>
        <v>79.406030303030306</v>
      </c>
    </row>
    <row r="207" spans="1:13" ht="18.75">
      <c r="A207" s="219"/>
      <c r="B207" s="272"/>
      <c r="C207" s="31"/>
      <c r="D207" s="31"/>
      <c r="E207" s="278"/>
      <c r="F207" s="25">
        <v>310</v>
      </c>
      <c r="G207" s="58"/>
      <c r="H207" s="58">
        <v>6.1689999999999996</v>
      </c>
      <c r="I207" s="58"/>
      <c r="J207" s="26"/>
      <c r="K207" s="26"/>
    </row>
    <row r="208" spans="1:13" ht="18.75" hidden="1" customHeight="1">
      <c r="A208" s="220"/>
      <c r="B208" s="272"/>
      <c r="C208" s="31"/>
      <c r="D208" s="31"/>
      <c r="E208" s="96"/>
      <c r="F208" s="25">
        <v>340</v>
      </c>
      <c r="G208" s="58">
        <v>0</v>
      </c>
      <c r="H208" s="58"/>
      <c r="I208" s="58"/>
      <c r="J208" s="26"/>
      <c r="K208" s="26" t="e">
        <f t="shared" si="33"/>
        <v>#DIV/0!</v>
      </c>
    </row>
    <row r="209" spans="1:13" ht="56.25" hidden="1" customHeight="1">
      <c r="A209" s="59" t="s">
        <v>82</v>
      </c>
      <c r="B209" s="12">
        <v>3150206</v>
      </c>
      <c r="C209" s="64"/>
      <c r="D209" s="64"/>
      <c r="E209" s="30" t="s">
        <v>14</v>
      </c>
      <c r="F209" s="64">
        <v>225</v>
      </c>
      <c r="G209" s="58">
        <v>0</v>
      </c>
      <c r="H209" s="58"/>
      <c r="I209" s="58"/>
      <c r="J209" s="26"/>
      <c r="K209" s="26" t="e">
        <f t="shared" si="33"/>
        <v>#DIV/0!</v>
      </c>
    </row>
    <row r="210" spans="1:13" ht="56.25" hidden="1" customHeight="1">
      <c r="A210" s="59" t="s">
        <v>74</v>
      </c>
      <c r="B210" s="12">
        <v>3150206</v>
      </c>
      <c r="C210" s="64"/>
      <c r="D210" s="64"/>
      <c r="E210" s="30" t="s">
        <v>14</v>
      </c>
      <c r="F210" s="64">
        <v>225</v>
      </c>
      <c r="G210" s="58">
        <v>0</v>
      </c>
      <c r="H210" s="58"/>
      <c r="I210" s="58"/>
      <c r="J210" s="26"/>
      <c r="K210" s="26" t="e">
        <f t="shared" si="33"/>
        <v>#DIV/0!</v>
      </c>
    </row>
    <row r="211" spans="1:13" ht="56.25" hidden="1" customHeight="1">
      <c r="A211" s="71" t="s">
        <v>75</v>
      </c>
      <c r="B211" s="9">
        <v>5202700</v>
      </c>
      <c r="C211" s="25"/>
      <c r="D211" s="25"/>
      <c r="E211" s="102">
        <v>500</v>
      </c>
      <c r="F211" s="25">
        <v>225</v>
      </c>
      <c r="G211" s="58">
        <v>0</v>
      </c>
      <c r="H211" s="58"/>
      <c r="I211" s="58"/>
      <c r="J211" s="26"/>
      <c r="K211" s="26" t="e">
        <f t="shared" si="33"/>
        <v>#DIV/0!</v>
      </c>
    </row>
    <row r="212" spans="1:13" ht="75" hidden="1" customHeight="1">
      <c r="A212" s="71" t="s">
        <v>76</v>
      </c>
      <c r="B212" s="9">
        <v>5202700</v>
      </c>
      <c r="C212" s="25"/>
      <c r="D212" s="25"/>
      <c r="E212" s="102">
        <v>500</v>
      </c>
      <c r="F212" s="25">
        <v>225</v>
      </c>
      <c r="G212" s="58">
        <v>0</v>
      </c>
      <c r="H212" s="58"/>
      <c r="I212" s="58"/>
      <c r="J212" s="26"/>
      <c r="K212" s="26" t="e">
        <f t="shared" si="33"/>
        <v>#DIV/0!</v>
      </c>
    </row>
    <row r="213" spans="1:13" ht="18.75" hidden="1" customHeight="1">
      <c r="A213" s="71" t="s">
        <v>77</v>
      </c>
      <c r="B213" s="9">
        <v>6000504</v>
      </c>
      <c r="C213" s="25"/>
      <c r="D213" s="25"/>
      <c r="E213" s="102">
        <v>500</v>
      </c>
      <c r="F213" s="25">
        <v>226</v>
      </c>
      <c r="G213" s="58">
        <v>0</v>
      </c>
      <c r="H213" s="58"/>
      <c r="I213" s="58"/>
      <c r="J213" s="26"/>
      <c r="K213" s="26" t="e">
        <f t="shared" si="33"/>
        <v>#DIV/0!</v>
      </c>
    </row>
    <row r="214" spans="1:13" ht="18.75" hidden="1" customHeight="1">
      <c r="A214" s="24" t="s">
        <v>43</v>
      </c>
      <c r="B214" s="33" t="s">
        <v>29</v>
      </c>
      <c r="C214" s="25"/>
      <c r="D214" s="25"/>
      <c r="E214" s="30" t="s">
        <v>14</v>
      </c>
      <c r="F214" s="25">
        <v>225</v>
      </c>
      <c r="G214" s="58"/>
      <c r="H214" s="58"/>
      <c r="I214" s="58"/>
      <c r="J214" s="26" t="e">
        <f t="shared" ref="J214:J215" si="37">I214/G214*100</f>
        <v>#DIV/0!</v>
      </c>
      <c r="K214" s="26" t="e">
        <f t="shared" si="33"/>
        <v>#DIV/0!</v>
      </c>
    </row>
    <row r="215" spans="1:13" ht="37.5" hidden="1">
      <c r="A215" s="24" t="s">
        <v>78</v>
      </c>
      <c r="B215" s="12">
        <v>6000599</v>
      </c>
      <c r="C215" s="31"/>
      <c r="D215" s="31"/>
      <c r="E215" s="30" t="s">
        <v>79</v>
      </c>
      <c r="F215" s="64">
        <v>242</v>
      </c>
      <c r="G215" s="58"/>
      <c r="H215" s="58"/>
      <c r="I215" s="58"/>
      <c r="J215" s="58" t="e">
        <f t="shared" si="37"/>
        <v>#DIV/0!</v>
      </c>
      <c r="K215" s="26" t="e">
        <f t="shared" si="33"/>
        <v>#DIV/0!</v>
      </c>
    </row>
    <row r="216" spans="1:13" s="109" customFormat="1" ht="27" customHeight="1">
      <c r="A216" s="103" t="s">
        <v>87</v>
      </c>
      <c r="B216" s="104"/>
      <c r="C216" s="112"/>
      <c r="D216" s="112"/>
      <c r="E216" s="118"/>
      <c r="F216" s="112"/>
      <c r="G216" s="107">
        <f>G203+G209+G210+G211+G212+G213+G215</f>
        <v>984</v>
      </c>
      <c r="H216" s="107">
        <f t="shared" ref="H216:I216" si="38">H203+H209+H210+H211+H212+H213+H215</f>
        <v>833.62900000000002</v>
      </c>
      <c r="I216" s="107">
        <f t="shared" si="38"/>
        <v>762.18898000000002</v>
      </c>
      <c r="J216" s="108">
        <f t="shared" si="36"/>
        <v>77.458229674796755</v>
      </c>
      <c r="K216" s="108">
        <f t="shared" si="33"/>
        <v>91.430238151503858</v>
      </c>
      <c r="M216" s="110"/>
    </row>
    <row r="217" spans="1:13" ht="18.75">
      <c r="A217" s="218" t="s">
        <v>125</v>
      </c>
      <c r="B217" s="265" t="s">
        <v>126</v>
      </c>
      <c r="C217" s="25"/>
      <c r="D217" s="25"/>
      <c r="E217" s="276" t="s">
        <v>110</v>
      </c>
      <c r="F217" s="79"/>
      <c r="G217" s="58">
        <f>G219+G220+G221+G222+G223</f>
        <v>3000</v>
      </c>
      <c r="H217" s="58">
        <f>H220+H221+H219</f>
        <v>3000</v>
      </c>
      <c r="I217" s="58">
        <f>I220+I221+I219</f>
        <v>2701.6586400000001</v>
      </c>
      <c r="J217" s="26">
        <f t="shared" si="36"/>
        <v>90.055288000000004</v>
      </c>
      <c r="K217" s="26">
        <f t="shared" si="33"/>
        <v>90.055288000000004</v>
      </c>
    </row>
    <row r="218" spans="1:13" ht="18.75" hidden="1" customHeight="1">
      <c r="A218" s="219"/>
      <c r="B218" s="266"/>
      <c r="C218" s="25"/>
      <c r="D218" s="25"/>
      <c r="E218" s="277"/>
      <c r="F218" s="79">
        <v>241</v>
      </c>
      <c r="G218" s="58"/>
      <c r="H218" s="58"/>
      <c r="I218" s="58"/>
      <c r="J218" s="26" t="e">
        <f t="shared" si="36"/>
        <v>#DIV/0!</v>
      </c>
      <c r="K218" s="26" t="e">
        <f t="shared" si="33"/>
        <v>#DIV/0!</v>
      </c>
    </row>
    <row r="219" spans="1:13" ht="18.75" hidden="1" customHeight="1">
      <c r="A219" s="219"/>
      <c r="B219" s="266"/>
      <c r="C219" s="25"/>
      <c r="D219" s="25"/>
      <c r="E219" s="277"/>
      <c r="F219" s="25">
        <v>241</v>
      </c>
      <c r="G219" s="58"/>
      <c r="H219" s="58"/>
      <c r="I219" s="58"/>
      <c r="J219" s="26" t="e">
        <f t="shared" si="36"/>
        <v>#DIV/0!</v>
      </c>
      <c r="K219" s="26" t="e">
        <f t="shared" si="33"/>
        <v>#DIV/0!</v>
      </c>
    </row>
    <row r="220" spans="1:13" ht="18.75">
      <c r="A220" s="219"/>
      <c r="B220" s="266"/>
      <c r="C220" s="25"/>
      <c r="D220" s="25"/>
      <c r="E220" s="277"/>
      <c r="F220" s="25">
        <v>225</v>
      </c>
      <c r="G220" s="58">
        <v>2984.66</v>
      </c>
      <c r="H220" s="58">
        <v>2984.66</v>
      </c>
      <c r="I220" s="58">
        <v>2688.3861900000002</v>
      </c>
      <c r="J220" s="26">
        <f t="shared" si="36"/>
        <v>90.073448567005968</v>
      </c>
      <c r="K220" s="26">
        <f t="shared" si="33"/>
        <v>90.073448567005968</v>
      </c>
    </row>
    <row r="221" spans="1:13" ht="18.75">
      <c r="A221" s="219"/>
      <c r="B221" s="266"/>
      <c r="C221" s="25"/>
      <c r="D221" s="25"/>
      <c r="E221" s="277"/>
      <c r="F221" s="25">
        <v>226</v>
      </c>
      <c r="G221" s="58">
        <v>15.34</v>
      </c>
      <c r="H221" s="58">
        <v>15.34</v>
      </c>
      <c r="I221" s="58">
        <v>13.272449999999999</v>
      </c>
      <c r="J221" s="26">
        <f t="shared" si="36"/>
        <v>86.521838331160367</v>
      </c>
      <c r="K221" s="26">
        <f t="shared" si="33"/>
        <v>86.521838331160367</v>
      </c>
    </row>
    <row r="222" spans="1:13" ht="18.75" hidden="1" customHeight="1">
      <c r="A222" s="219"/>
      <c r="B222" s="266"/>
      <c r="C222" s="25"/>
      <c r="D222" s="25"/>
      <c r="E222" s="277"/>
      <c r="F222" s="25">
        <v>310</v>
      </c>
      <c r="G222" s="58"/>
      <c r="H222" s="58"/>
      <c r="I222" s="58"/>
      <c r="J222" s="26" t="e">
        <f t="shared" si="36"/>
        <v>#DIV/0!</v>
      </c>
      <c r="K222" s="26" t="e">
        <f t="shared" si="33"/>
        <v>#DIV/0!</v>
      </c>
    </row>
    <row r="223" spans="1:13" ht="18.75" hidden="1" customHeight="1">
      <c r="A223" s="219"/>
      <c r="B223" s="266"/>
      <c r="C223" s="25"/>
      <c r="D223" s="25"/>
      <c r="E223" s="277"/>
      <c r="F223" s="25">
        <v>340</v>
      </c>
      <c r="G223" s="58"/>
      <c r="H223" s="58"/>
      <c r="I223" s="58"/>
      <c r="J223" s="26" t="e">
        <f t="shared" si="36"/>
        <v>#DIV/0!</v>
      </c>
      <c r="K223" s="26" t="e">
        <f t="shared" si="33"/>
        <v>#DIV/0!</v>
      </c>
    </row>
    <row r="224" spans="1:13" ht="18.75" hidden="1" customHeight="1">
      <c r="A224" s="219"/>
      <c r="B224" s="266"/>
      <c r="C224" s="25"/>
      <c r="D224" s="25"/>
      <c r="E224" s="119"/>
      <c r="F224" s="25">
        <v>310</v>
      </c>
      <c r="G224" s="58"/>
      <c r="H224" s="58"/>
      <c r="I224" s="58"/>
      <c r="J224" s="26" t="e">
        <f t="shared" si="36"/>
        <v>#DIV/0!</v>
      </c>
      <c r="K224" s="26" t="e">
        <f t="shared" si="33"/>
        <v>#DIV/0!</v>
      </c>
    </row>
    <row r="225" spans="1:13" ht="18.75" hidden="1" customHeight="1">
      <c r="A225" s="219"/>
      <c r="B225" s="266"/>
      <c r="C225" s="25"/>
      <c r="D225" s="25"/>
      <c r="E225" s="120"/>
      <c r="F225" s="25">
        <v>340</v>
      </c>
      <c r="G225" s="58"/>
      <c r="H225" s="58"/>
      <c r="I225" s="58"/>
      <c r="J225" s="26" t="e">
        <f t="shared" si="36"/>
        <v>#DIV/0!</v>
      </c>
      <c r="K225" s="26" t="e">
        <f t="shared" si="33"/>
        <v>#DIV/0!</v>
      </c>
    </row>
    <row r="226" spans="1:13" ht="18.75" hidden="1" customHeight="1">
      <c r="A226" s="220"/>
      <c r="B226" s="267"/>
      <c r="C226" s="25"/>
      <c r="D226" s="25"/>
      <c r="E226" s="96" t="s">
        <v>13</v>
      </c>
      <c r="F226" s="31">
        <v>241</v>
      </c>
      <c r="G226" s="58"/>
      <c r="H226" s="58"/>
      <c r="I226" s="58"/>
      <c r="J226" s="26" t="e">
        <f t="shared" si="36"/>
        <v>#DIV/0!</v>
      </c>
      <c r="K226" s="26" t="e">
        <f t="shared" si="33"/>
        <v>#DIV/0!</v>
      </c>
    </row>
    <row r="227" spans="1:13" ht="18.75" customHeight="1">
      <c r="A227" s="218" t="s">
        <v>127</v>
      </c>
      <c r="B227" s="265">
        <v>7002100</v>
      </c>
      <c r="C227" s="25"/>
      <c r="D227" s="25"/>
      <c r="E227" s="276" t="s">
        <v>110</v>
      </c>
      <c r="F227" s="31"/>
      <c r="G227" s="58">
        <f>G228+G229</f>
        <v>459.9</v>
      </c>
      <c r="H227" s="58">
        <f t="shared" ref="H227:I227" si="39">H228+H229</f>
        <v>459.9</v>
      </c>
      <c r="I227" s="58">
        <f t="shared" si="39"/>
        <v>280.72224</v>
      </c>
      <c r="J227" s="26">
        <f>I227/G227*100</f>
        <v>61.039843444227003</v>
      </c>
      <c r="K227" s="26">
        <f>I227/H227*100</f>
        <v>61.039843444227003</v>
      </c>
    </row>
    <row r="228" spans="1:13" ht="45" customHeight="1">
      <c r="A228" s="219"/>
      <c r="B228" s="266"/>
      <c r="C228" s="25"/>
      <c r="D228" s="25"/>
      <c r="E228" s="279"/>
      <c r="F228" s="31">
        <v>226</v>
      </c>
      <c r="G228" s="58">
        <v>459.9</v>
      </c>
      <c r="H228" s="58">
        <v>459.9</v>
      </c>
      <c r="I228" s="58">
        <v>280.72224</v>
      </c>
      <c r="J228" s="26">
        <f>I228/G228*100</f>
        <v>61.039843444227003</v>
      </c>
      <c r="K228" s="26">
        <f t="shared" ref="K228" si="40">I228/H228*100</f>
        <v>61.039843444227003</v>
      </c>
    </row>
    <row r="229" spans="1:13" ht="18.75" hidden="1" customHeight="1">
      <c r="A229" s="220"/>
      <c r="B229" s="267"/>
      <c r="C229" s="25"/>
      <c r="D229" s="25"/>
      <c r="E229" s="280"/>
      <c r="F229" s="31">
        <v>226</v>
      </c>
      <c r="G229" s="58">
        <v>0</v>
      </c>
      <c r="H229" s="58"/>
      <c r="I229" s="58"/>
      <c r="J229" s="26" t="e">
        <f t="shared" si="36"/>
        <v>#DIV/0!</v>
      </c>
      <c r="K229" s="26" t="e">
        <f t="shared" si="33"/>
        <v>#DIV/0!</v>
      </c>
    </row>
    <row r="230" spans="1:13" ht="56.25" hidden="1" customHeight="1">
      <c r="A230" s="59" t="s">
        <v>82</v>
      </c>
      <c r="B230" s="12">
        <v>3150206</v>
      </c>
      <c r="C230" s="64"/>
      <c r="D230" s="64"/>
      <c r="E230" s="30" t="s">
        <v>14</v>
      </c>
      <c r="F230" s="64">
        <v>225</v>
      </c>
      <c r="G230" s="58">
        <v>0</v>
      </c>
      <c r="H230" s="58"/>
      <c r="I230" s="58"/>
      <c r="J230" s="26"/>
      <c r="K230" s="26" t="e">
        <f t="shared" si="33"/>
        <v>#DIV/0!</v>
      </c>
    </row>
    <row r="231" spans="1:13" ht="56.25" hidden="1" customHeight="1">
      <c r="A231" s="59" t="s">
        <v>74</v>
      </c>
      <c r="B231" s="12">
        <v>3150206</v>
      </c>
      <c r="C231" s="64"/>
      <c r="D231" s="64"/>
      <c r="E231" s="30" t="s">
        <v>14</v>
      </c>
      <c r="F231" s="64">
        <v>225</v>
      </c>
      <c r="G231" s="58">
        <v>0</v>
      </c>
      <c r="H231" s="58"/>
      <c r="I231" s="58"/>
      <c r="J231" s="26"/>
      <c r="K231" s="26" t="e">
        <f t="shared" si="33"/>
        <v>#DIV/0!</v>
      </c>
    </row>
    <row r="232" spans="1:13" ht="56.25" hidden="1" customHeight="1">
      <c r="A232" s="71" t="s">
        <v>75</v>
      </c>
      <c r="B232" s="9">
        <v>5202700</v>
      </c>
      <c r="C232" s="25"/>
      <c r="D232" s="25"/>
      <c r="E232" s="102">
        <v>500</v>
      </c>
      <c r="F232" s="25">
        <v>225</v>
      </c>
      <c r="G232" s="58">
        <v>0</v>
      </c>
      <c r="H232" s="58"/>
      <c r="I232" s="58"/>
      <c r="J232" s="26"/>
      <c r="K232" s="26" t="e">
        <f t="shared" si="33"/>
        <v>#DIV/0!</v>
      </c>
    </row>
    <row r="233" spans="1:13" ht="75" hidden="1" customHeight="1">
      <c r="A233" s="71" t="s">
        <v>76</v>
      </c>
      <c r="B233" s="9">
        <v>5202700</v>
      </c>
      <c r="C233" s="25"/>
      <c r="D233" s="25"/>
      <c r="E233" s="102">
        <v>500</v>
      </c>
      <c r="F233" s="25">
        <v>225</v>
      </c>
      <c r="G233" s="58">
        <v>0</v>
      </c>
      <c r="H233" s="58"/>
      <c r="I233" s="58"/>
      <c r="J233" s="26"/>
      <c r="K233" s="26" t="e">
        <f t="shared" si="33"/>
        <v>#DIV/0!</v>
      </c>
    </row>
    <row r="234" spans="1:13" ht="18.75" hidden="1" customHeight="1">
      <c r="A234" s="71" t="s">
        <v>77</v>
      </c>
      <c r="B234" s="9">
        <v>6000504</v>
      </c>
      <c r="C234" s="25"/>
      <c r="D234" s="25"/>
      <c r="E234" s="102">
        <v>500</v>
      </c>
      <c r="F234" s="25">
        <v>226</v>
      </c>
      <c r="G234" s="58">
        <v>0</v>
      </c>
      <c r="H234" s="58"/>
      <c r="I234" s="58"/>
      <c r="J234" s="26"/>
      <c r="K234" s="26" t="e">
        <f t="shared" si="33"/>
        <v>#DIV/0!</v>
      </c>
    </row>
    <row r="235" spans="1:13" ht="18.75" hidden="1" customHeight="1">
      <c r="A235" s="24" t="s">
        <v>43</v>
      </c>
      <c r="B235" s="33" t="s">
        <v>29</v>
      </c>
      <c r="C235" s="25"/>
      <c r="D235" s="25"/>
      <c r="E235" s="30" t="s">
        <v>14</v>
      </c>
      <c r="F235" s="31">
        <v>225</v>
      </c>
      <c r="G235" s="58"/>
      <c r="H235" s="58"/>
      <c r="I235" s="58"/>
      <c r="J235" s="26" t="e">
        <f t="shared" si="36"/>
        <v>#DIV/0!</v>
      </c>
      <c r="K235" s="26" t="e">
        <f t="shared" si="33"/>
        <v>#DIV/0!</v>
      </c>
    </row>
    <row r="236" spans="1:13" ht="37.5" hidden="1">
      <c r="A236" s="24" t="s">
        <v>78</v>
      </c>
      <c r="B236" s="12">
        <v>6000599</v>
      </c>
      <c r="C236" s="31"/>
      <c r="D236" s="31"/>
      <c r="E236" s="30" t="s">
        <v>79</v>
      </c>
      <c r="F236" s="31">
        <v>242</v>
      </c>
      <c r="G236" s="58"/>
      <c r="H236" s="58"/>
      <c r="I236" s="58"/>
      <c r="J236" s="26" t="e">
        <f t="shared" si="36"/>
        <v>#DIV/0!</v>
      </c>
      <c r="K236" s="26" t="e">
        <f t="shared" si="33"/>
        <v>#DIV/0!</v>
      </c>
    </row>
    <row r="237" spans="1:13" ht="56.25" hidden="1">
      <c r="A237" s="24" t="s">
        <v>88</v>
      </c>
      <c r="B237" s="12">
        <v>6000508</v>
      </c>
      <c r="C237" s="31"/>
      <c r="D237" s="31"/>
      <c r="E237" s="30" t="s">
        <v>13</v>
      </c>
      <c r="F237" s="31">
        <v>241</v>
      </c>
      <c r="G237" s="58"/>
      <c r="H237" s="58"/>
      <c r="I237" s="58"/>
      <c r="J237" s="26" t="e">
        <f t="shared" si="36"/>
        <v>#DIV/0!</v>
      </c>
      <c r="K237" s="26"/>
    </row>
    <row r="238" spans="1:13" s="109" customFormat="1" ht="34.5" customHeight="1">
      <c r="A238" s="103" t="s">
        <v>89</v>
      </c>
      <c r="B238" s="104"/>
      <c r="C238" s="112"/>
      <c r="D238" s="112"/>
      <c r="E238" s="118"/>
      <c r="F238" s="112"/>
      <c r="G238" s="108">
        <f>G217+G227+G230+G231+G232+G233+G234+G236+G237</f>
        <v>3459.9</v>
      </c>
      <c r="H238" s="108">
        <f t="shared" ref="H238:I238" si="41">H217+H227+H230+H231+H232+H233+H234+H236+H237</f>
        <v>3459.9</v>
      </c>
      <c r="I238" s="108">
        <f t="shared" si="41"/>
        <v>2982.3808800000002</v>
      </c>
      <c r="J238" s="108">
        <f t="shared" si="36"/>
        <v>86.198470476025321</v>
      </c>
      <c r="K238" s="108">
        <f t="shared" si="33"/>
        <v>86.198470476025321</v>
      </c>
      <c r="M238" s="110"/>
    </row>
    <row r="239" spans="1:13" s="109" customFormat="1" ht="36.75" customHeight="1">
      <c r="A239" s="121" t="s">
        <v>90</v>
      </c>
      <c r="B239" s="122"/>
      <c r="C239" s="27"/>
      <c r="D239" s="27"/>
      <c r="E239" s="123"/>
      <c r="F239" s="27"/>
      <c r="G239" s="28">
        <f>G241+G252+G240</f>
        <v>16370.125</v>
      </c>
      <c r="H239" s="28">
        <f t="shared" ref="H239" si="42">H241+H252+H240</f>
        <v>14532.763000000003</v>
      </c>
      <c r="I239" s="28">
        <f>I241+I252+I240</f>
        <v>14532.763000000003</v>
      </c>
      <c r="J239" s="28">
        <f t="shared" si="36"/>
        <v>88.776127243988697</v>
      </c>
      <c r="K239" s="28">
        <f t="shared" si="33"/>
        <v>100</v>
      </c>
      <c r="M239" s="110"/>
    </row>
    <row r="240" spans="1:13" s="109" customFormat="1" ht="56.25">
      <c r="A240" s="70" t="s">
        <v>35</v>
      </c>
      <c r="B240" s="66">
        <v>9206002</v>
      </c>
      <c r="C240" s="60"/>
      <c r="D240" s="60"/>
      <c r="E240" s="67" t="s">
        <v>111</v>
      </c>
      <c r="F240" s="68">
        <v>241</v>
      </c>
      <c r="G240" s="26">
        <v>100</v>
      </c>
      <c r="H240" s="69">
        <v>24.266999999999999</v>
      </c>
      <c r="I240" s="69">
        <v>24.266999999999999</v>
      </c>
      <c r="J240" s="26">
        <f>I240/G240*100</f>
        <v>24.266999999999999</v>
      </c>
      <c r="K240" s="26">
        <f t="shared" si="33"/>
        <v>100</v>
      </c>
      <c r="M240" s="110"/>
    </row>
    <row r="241" spans="1:13" s="109" customFormat="1" ht="18.75">
      <c r="A241" s="229" t="s">
        <v>91</v>
      </c>
      <c r="B241" s="30" t="s">
        <v>164</v>
      </c>
      <c r="C241" s="30" t="s">
        <v>92</v>
      </c>
      <c r="D241" s="30" t="s">
        <v>93</v>
      </c>
      <c r="E241" s="30"/>
      <c r="F241" s="31"/>
      <c r="G241" s="23">
        <f>SUM(G242:G251)</f>
        <v>4537.6000000000004</v>
      </c>
      <c r="H241" s="23">
        <f>SUM(H242:H251)</f>
        <v>3331.9379999999996</v>
      </c>
      <c r="I241" s="23">
        <f>SUM(I242:I251)</f>
        <v>3331.9379999999996</v>
      </c>
      <c r="J241" s="23">
        <f>I241/G241*100</f>
        <v>73.429522214386438</v>
      </c>
      <c r="K241" s="23">
        <f t="shared" si="33"/>
        <v>100</v>
      </c>
      <c r="M241" s="110"/>
    </row>
    <row r="242" spans="1:13" s="109" customFormat="1" ht="18.75">
      <c r="A242" s="229"/>
      <c r="B242" s="30" t="s">
        <v>164</v>
      </c>
      <c r="C242" s="30"/>
      <c r="D242" s="30"/>
      <c r="E242" s="30" t="s">
        <v>165</v>
      </c>
      <c r="F242" s="31">
        <v>211</v>
      </c>
      <c r="G242" s="32">
        <v>2700</v>
      </c>
      <c r="H242" s="32">
        <v>2200.9</v>
      </c>
      <c r="I242" s="32">
        <v>2200.9</v>
      </c>
      <c r="J242" s="26">
        <f>I242/G242*100</f>
        <v>81.514814814814812</v>
      </c>
      <c r="K242" s="26">
        <f t="shared" si="33"/>
        <v>100</v>
      </c>
      <c r="M242" s="110"/>
    </row>
    <row r="243" spans="1:13" s="109" customFormat="1" ht="18.75">
      <c r="A243" s="229"/>
      <c r="B243" s="30" t="s">
        <v>164</v>
      </c>
      <c r="C243" s="30"/>
      <c r="D243" s="30"/>
      <c r="E243" s="30" t="s">
        <v>165</v>
      </c>
      <c r="F243" s="31">
        <v>213</v>
      </c>
      <c r="G243" s="32">
        <v>842.4</v>
      </c>
      <c r="H243" s="32">
        <v>568.70899999999995</v>
      </c>
      <c r="I243" s="32">
        <v>568.70899999999995</v>
      </c>
      <c r="J243" s="26">
        <f t="shared" ref="J243:J251" si="43">I243/G243*100</f>
        <v>67.510565052231726</v>
      </c>
      <c r="K243" s="26">
        <f t="shared" si="33"/>
        <v>100</v>
      </c>
      <c r="M243" s="110"/>
    </row>
    <row r="244" spans="1:13" s="109" customFormat="1" ht="18.75">
      <c r="A244" s="229"/>
      <c r="B244" s="30" t="s">
        <v>164</v>
      </c>
      <c r="C244" s="30"/>
      <c r="D244" s="30"/>
      <c r="E244" s="30" t="s">
        <v>110</v>
      </c>
      <c r="F244" s="31">
        <v>221</v>
      </c>
      <c r="G244" s="32">
        <v>10</v>
      </c>
      <c r="H244" s="32">
        <v>8.6470000000000002</v>
      </c>
      <c r="I244" s="32">
        <v>8.6470000000000002</v>
      </c>
      <c r="J244" s="26">
        <f t="shared" si="43"/>
        <v>86.47</v>
      </c>
      <c r="K244" s="26">
        <f t="shared" si="33"/>
        <v>100</v>
      </c>
      <c r="M244" s="110"/>
    </row>
    <row r="245" spans="1:13" s="109" customFormat="1" ht="18.75" hidden="1" customHeight="1">
      <c r="A245" s="229"/>
      <c r="B245" s="30" t="s">
        <v>164</v>
      </c>
      <c r="C245" s="30"/>
      <c r="D245" s="30"/>
      <c r="E245" s="30" t="s">
        <v>94</v>
      </c>
      <c r="F245" s="31">
        <v>222</v>
      </c>
      <c r="G245" s="32"/>
      <c r="H245" s="32"/>
      <c r="I245" s="32"/>
      <c r="J245" s="26" t="e">
        <f t="shared" si="43"/>
        <v>#DIV/0!</v>
      </c>
      <c r="K245" s="26" t="e">
        <f t="shared" si="33"/>
        <v>#DIV/0!</v>
      </c>
      <c r="M245" s="110"/>
    </row>
    <row r="246" spans="1:13" s="109" customFormat="1" ht="18.75">
      <c r="A246" s="229"/>
      <c r="B246" s="30" t="s">
        <v>164</v>
      </c>
      <c r="C246" s="30"/>
      <c r="D246" s="30"/>
      <c r="E246" s="30" t="s">
        <v>110</v>
      </c>
      <c r="F246" s="31">
        <v>223</v>
      </c>
      <c r="G246" s="32">
        <v>130</v>
      </c>
      <c r="H246" s="32">
        <v>48.469000000000001</v>
      </c>
      <c r="I246" s="32">
        <v>48.469000000000001</v>
      </c>
      <c r="J246" s="26">
        <f t="shared" si="43"/>
        <v>37.283846153846156</v>
      </c>
      <c r="K246" s="26">
        <f t="shared" si="33"/>
        <v>100</v>
      </c>
      <c r="M246" s="110"/>
    </row>
    <row r="247" spans="1:13" s="109" customFormat="1" ht="18.75">
      <c r="A247" s="229"/>
      <c r="B247" s="30" t="s">
        <v>164</v>
      </c>
      <c r="C247" s="30"/>
      <c r="D247" s="30"/>
      <c r="E247" s="30" t="s">
        <v>110</v>
      </c>
      <c r="F247" s="31">
        <v>225</v>
      </c>
      <c r="G247" s="32">
        <v>65</v>
      </c>
      <c r="H247" s="32">
        <v>40.68</v>
      </c>
      <c r="I247" s="32">
        <v>40.68</v>
      </c>
      <c r="J247" s="26">
        <f t="shared" si="43"/>
        <v>62.584615384615383</v>
      </c>
      <c r="K247" s="26">
        <f t="shared" si="33"/>
        <v>100</v>
      </c>
      <c r="M247" s="110"/>
    </row>
    <row r="248" spans="1:13" s="109" customFormat="1" ht="18.75">
      <c r="A248" s="229"/>
      <c r="B248" s="30" t="s">
        <v>164</v>
      </c>
      <c r="C248" s="30"/>
      <c r="D248" s="30"/>
      <c r="E248" s="30" t="s">
        <v>110</v>
      </c>
      <c r="F248" s="31">
        <v>226</v>
      </c>
      <c r="G248" s="32">
        <v>160.19999999999999</v>
      </c>
      <c r="H248" s="32">
        <v>88.718999999999994</v>
      </c>
      <c r="I248" s="32">
        <v>88.718999999999994</v>
      </c>
      <c r="J248" s="26">
        <f t="shared" si="43"/>
        <v>55.380149812734082</v>
      </c>
      <c r="K248" s="26">
        <f t="shared" si="33"/>
        <v>100</v>
      </c>
      <c r="M248" s="110"/>
    </row>
    <row r="249" spans="1:13" s="109" customFormat="1" ht="18.75">
      <c r="A249" s="229"/>
      <c r="B249" s="30" t="s">
        <v>164</v>
      </c>
      <c r="C249" s="30"/>
      <c r="D249" s="30"/>
      <c r="E249" s="30" t="s">
        <v>110</v>
      </c>
      <c r="F249" s="31">
        <v>340</v>
      </c>
      <c r="G249" s="32">
        <v>615</v>
      </c>
      <c r="H249" s="32">
        <v>299.87900000000002</v>
      </c>
      <c r="I249" s="32">
        <v>299.87900000000002</v>
      </c>
      <c r="J249" s="26">
        <f t="shared" si="43"/>
        <v>48.760813008130086</v>
      </c>
      <c r="K249" s="26">
        <f t="shared" si="33"/>
        <v>100</v>
      </c>
      <c r="M249" s="110"/>
    </row>
    <row r="250" spans="1:13" s="109" customFormat="1" ht="18.75">
      <c r="A250" s="229"/>
      <c r="B250" s="30" t="s">
        <v>164</v>
      </c>
      <c r="C250" s="30"/>
      <c r="D250" s="30"/>
      <c r="E250" s="30" t="s">
        <v>166</v>
      </c>
      <c r="F250" s="31">
        <v>290</v>
      </c>
      <c r="G250" s="32"/>
      <c r="H250" s="32">
        <v>53.97</v>
      </c>
      <c r="I250" s="32">
        <v>53.97</v>
      </c>
      <c r="J250" s="26"/>
      <c r="K250" s="26">
        <f t="shared" si="33"/>
        <v>100</v>
      </c>
      <c r="M250" s="110"/>
    </row>
    <row r="251" spans="1:13" s="109" customFormat="1" ht="18.75">
      <c r="A251" s="229"/>
      <c r="B251" s="30" t="s">
        <v>164</v>
      </c>
      <c r="C251" s="30"/>
      <c r="D251" s="30"/>
      <c r="E251" s="30" t="s">
        <v>167</v>
      </c>
      <c r="F251" s="31">
        <v>290</v>
      </c>
      <c r="G251" s="32">
        <v>15</v>
      </c>
      <c r="H251" s="32">
        <v>21.965</v>
      </c>
      <c r="I251" s="32">
        <v>21.965</v>
      </c>
      <c r="J251" s="26">
        <f t="shared" si="43"/>
        <v>146.43333333333334</v>
      </c>
      <c r="K251" s="26">
        <f t="shared" si="33"/>
        <v>100</v>
      </c>
      <c r="M251" s="110"/>
    </row>
    <row r="252" spans="1:13" ht="24" customHeight="1">
      <c r="A252" s="229" t="s">
        <v>95</v>
      </c>
      <c r="B252" s="30" t="s">
        <v>168</v>
      </c>
      <c r="C252" s="30"/>
      <c r="D252" s="30"/>
      <c r="E252" s="30"/>
      <c r="F252" s="25"/>
      <c r="G252" s="124">
        <f>G253+G254+G255+G256+G257+G258+G259+G260+G261+G262+G263+G264+G265</f>
        <v>11732.525</v>
      </c>
      <c r="H252" s="125">
        <f>SUM(H253:H265)</f>
        <v>11176.558000000003</v>
      </c>
      <c r="I252" s="124">
        <f>SUM(I253:I265)</f>
        <v>11176.558000000003</v>
      </c>
      <c r="J252" s="23">
        <f t="shared" si="36"/>
        <v>95.261318428897468</v>
      </c>
      <c r="K252" s="23">
        <f t="shared" si="33"/>
        <v>100</v>
      </c>
    </row>
    <row r="253" spans="1:13" ht="18.75">
      <c r="A253" s="229"/>
      <c r="B253" s="30" t="s">
        <v>168</v>
      </c>
      <c r="C253" s="73" t="e">
        <f>#REF!+#REF!</f>
        <v>#REF!</v>
      </c>
      <c r="D253" s="73"/>
      <c r="E253" s="73" t="s">
        <v>169</v>
      </c>
      <c r="F253" s="30" t="s">
        <v>96</v>
      </c>
      <c r="G253" s="32">
        <v>8590.2000000000007</v>
      </c>
      <c r="H253" s="32">
        <v>8539.7919999999995</v>
      </c>
      <c r="I253" s="32">
        <v>8539.7919999999995</v>
      </c>
      <c r="J253" s="26">
        <f t="shared" si="36"/>
        <v>99.413191776675731</v>
      </c>
      <c r="K253" s="26">
        <f>I253/H253*100</f>
        <v>100</v>
      </c>
    </row>
    <row r="254" spans="1:13" ht="18.75">
      <c r="A254" s="229"/>
      <c r="B254" s="30" t="s">
        <v>168</v>
      </c>
      <c r="C254" s="73"/>
      <c r="D254" s="73"/>
      <c r="E254" s="73" t="s">
        <v>169</v>
      </c>
      <c r="F254" s="30" t="s">
        <v>98</v>
      </c>
      <c r="G254" s="32">
        <v>2595</v>
      </c>
      <c r="H254" s="32">
        <v>2494.0030000000002</v>
      </c>
      <c r="I254" s="32">
        <v>2494.0030000000002</v>
      </c>
      <c r="J254" s="26">
        <f t="shared" si="36"/>
        <v>96.10801541425819</v>
      </c>
      <c r="K254" s="26">
        <f t="shared" ref="K254:K256" si="44">I254/H254*100</f>
        <v>100</v>
      </c>
    </row>
    <row r="255" spans="1:13" ht="18.75">
      <c r="A255" s="229"/>
      <c r="B255" s="30" t="s">
        <v>168</v>
      </c>
      <c r="C255" s="73"/>
      <c r="D255" s="73"/>
      <c r="E255" s="73" t="s">
        <v>170</v>
      </c>
      <c r="F255" s="30" t="s">
        <v>97</v>
      </c>
      <c r="G255" s="32">
        <v>2.5499999999999998</v>
      </c>
      <c r="H255" s="32">
        <v>2.2949999999999999</v>
      </c>
      <c r="I255" s="32">
        <v>2.2949999999999999</v>
      </c>
      <c r="J255" s="26">
        <f t="shared" si="36"/>
        <v>90</v>
      </c>
      <c r="K255" s="26">
        <f t="shared" si="44"/>
        <v>100</v>
      </c>
    </row>
    <row r="256" spans="1:13" ht="18.75">
      <c r="A256" s="229"/>
      <c r="B256" s="30" t="s">
        <v>168</v>
      </c>
      <c r="C256" s="73"/>
      <c r="D256" s="73"/>
      <c r="E256" s="73" t="s">
        <v>170</v>
      </c>
      <c r="F256" s="30" t="s">
        <v>100</v>
      </c>
      <c r="G256" s="32">
        <v>20</v>
      </c>
      <c r="H256" s="32">
        <v>10.58</v>
      </c>
      <c r="I256" s="32">
        <v>10.58</v>
      </c>
      <c r="J256" s="26">
        <f t="shared" si="36"/>
        <v>52.900000000000006</v>
      </c>
      <c r="K256" s="26">
        <f t="shared" si="44"/>
        <v>100</v>
      </c>
    </row>
    <row r="257" spans="1:13" ht="18.75">
      <c r="A257" s="229"/>
      <c r="B257" s="30" t="s">
        <v>168</v>
      </c>
      <c r="C257" s="73"/>
      <c r="D257" s="73"/>
      <c r="E257" s="73" t="s">
        <v>170</v>
      </c>
      <c r="F257" s="30" t="s">
        <v>102</v>
      </c>
      <c r="G257" s="32">
        <v>7.9</v>
      </c>
      <c r="H257" s="32">
        <v>5.5</v>
      </c>
      <c r="I257" s="32">
        <v>5.5</v>
      </c>
      <c r="J257" s="26">
        <f t="shared" ref="J257:J265" si="45">I257/G257*100</f>
        <v>69.620253164556956</v>
      </c>
      <c r="K257" s="26">
        <f t="shared" ref="K257:K265" si="46">I257/H257*100</f>
        <v>100</v>
      </c>
    </row>
    <row r="258" spans="1:13" ht="18.75">
      <c r="A258" s="229"/>
      <c r="B258" s="30" t="s">
        <v>168</v>
      </c>
      <c r="C258" s="73"/>
      <c r="D258" s="73"/>
      <c r="E258" s="73" t="s">
        <v>110</v>
      </c>
      <c r="F258" s="30" t="s">
        <v>99</v>
      </c>
      <c r="G258" s="32">
        <v>72.5</v>
      </c>
      <c r="H258" s="32">
        <v>42.216999999999999</v>
      </c>
      <c r="I258" s="32">
        <v>42.216999999999999</v>
      </c>
      <c r="J258" s="26">
        <f t="shared" si="45"/>
        <v>58.230344827586201</v>
      </c>
      <c r="K258" s="26">
        <f t="shared" si="46"/>
        <v>100</v>
      </c>
    </row>
    <row r="259" spans="1:13" ht="18.75">
      <c r="A259" s="229"/>
      <c r="B259" s="30" t="s">
        <v>168</v>
      </c>
      <c r="C259" s="73" t="e">
        <f>#REF!+#REF!</f>
        <v>#REF!</v>
      </c>
      <c r="D259" s="73"/>
      <c r="E259" s="73" t="s">
        <v>110</v>
      </c>
      <c r="F259" s="30" t="s">
        <v>101</v>
      </c>
      <c r="G259" s="32">
        <v>72.5</v>
      </c>
      <c r="H259" s="32">
        <v>35.869999999999997</v>
      </c>
      <c r="I259" s="32">
        <v>35.869999999999997</v>
      </c>
      <c r="J259" s="26">
        <f t="shared" si="45"/>
        <v>49.475862068965512</v>
      </c>
      <c r="K259" s="26">
        <f t="shared" si="46"/>
        <v>100</v>
      </c>
    </row>
    <row r="260" spans="1:13" ht="18.75">
      <c r="A260" s="229"/>
      <c r="B260" s="30" t="s">
        <v>168</v>
      </c>
      <c r="C260" s="73"/>
      <c r="D260" s="73"/>
      <c r="E260" s="73" t="s">
        <v>110</v>
      </c>
      <c r="F260" s="30" t="s">
        <v>102</v>
      </c>
      <c r="G260" s="32">
        <v>166.875</v>
      </c>
      <c r="H260" s="32">
        <v>28.78</v>
      </c>
      <c r="I260" s="32">
        <v>28.78</v>
      </c>
      <c r="J260" s="26">
        <f t="shared" si="45"/>
        <v>17.246441947565543</v>
      </c>
      <c r="K260" s="26">
        <f t="shared" si="46"/>
        <v>100</v>
      </c>
    </row>
    <row r="261" spans="1:13" ht="18.75">
      <c r="A261" s="229"/>
      <c r="B261" s="30" t="s">
        <v>168</v>
      </c>
      <c r="C261" s="73"/>
      <c r="D261" s="73"/>
      <c r="E261" s="73" t="s">
        <v>110</v>
      </c>
      <c r="F261" s="30">
        <v>290</v>
      </c>
      <c r="G261" s="32">
        <v>1.5</v>
      </c>
      <c r="H261" s="32"/>
      <c r="I261" s="32"/>
      <c r="J261" s="26"/>
      <c r="K261" s="26"/>
    </row>
    <row r="262" spans="1:13" ht="18.75">
      <c r="A262" s="229"/>
      <c r="B262" s="30" t="s">
        <v>168</v>
      </c>
      <c r="C262" s="73"/>
      <c r="D262" s="73"/>
      <c r="E262" s="73" t="s">
        <v>110</v>
      </c>
      <c r="F262" s="30" t="s">
        <v>26</v>
      </c>
      <c r="G262" s="32">
        <v>150</v>
      </c>
      <c r="H262" s="32">
        <v>3.54</v>
      </c>
      <c r="I262" s="32">
        <v>3.54</v>
      </c>
      <c r="J262" s="26">
        <f t="shared" si="45"/>
        <v>2.36</v>
      </c>
      <c r="K262" s="26">
        <f t="shared" si="46"/>
        <v>100</v>
      </c>
    </row>
    <row r="263" spans="1:13" ht="18.75">
      <c r="A263" s="229"/>
      <c r="B263" s="30" t="s">
        <v>168</v>
      </c>
      <c r="C263" s="73"/>
      <c r="D263" s="73"/>
      <c r="E263" s="73" t="s">
        <v>110</v>
      </c>
      <c r="F263" s="30" t="s">
        <v>104</v>
      </c>
      <c r="G263" s="32">
        <v>50</v>
      </c>
      <c r="H263" s="32">
        <v>13.962</v>
      </c>
      <c r="I263" s="32">
        <v>13.962</v>
      </c>
      <c r="J263" s="26">
        <f t="shared" si="45"/>
        <v>27.923999999999999</v>
      </c>
      <c r="K263" s="26">
        <f t="shared" si="46"/>
        <v>100</v>
      </c>
    </row>
    <row r="264" spans="1:13" ht="18.75">
      <c r="A264" s="229"/>
      <c r="B264" s="30" t="s">
        <v>168</v>
      </c>
      <c r="C264" s="73"/>
      <c r="D264" s="73"/>
      <c r="E264" s="73" t="s">
        <v>166</v>
      </c>
      <c r="F264" s="30" t="s">
        <v>103</v>
      </c>
      <c r="G264" s="32">
        <v>1</v>
      </c>
      <c r="H264" s="32"/>
      <c r="I264" s="32"/>
      <c r="J264" s="26"/>
      <c r="K264" s="26"/>
    </row>
    <row r="265" spans="1:13" ht="18.75">
      <c r="A265" s="229"/>
      <c r="B265" s="30" t="s">
        <v>168</v>
      </c>
      <c r="C265" s="73"/>
      <c r="D265" s="73"/>
      <c r="E265" s="73" t="s">
        <v>167</v>
      </c>
      <c r="F265" s="30" t="s">
        <v>103</v>
      </c>
      <c r="G265" s="32">
        <v>2.5</v>
      </c>
      <c r="H265" s="32">
        <v>1.9E-2</v>
      </c>
      <c r="I265" s="32">
        <v>1.9E-2</v>
      </c>
      <c r="J265" s="26">
        <f t="shared" si="45"/>
        <v>0.76</v>
      </c>
      <c r="K265" s="26">
        <f t="shared" si="46"/>
        <v>100</v>
      </c>
    </row>
    <row r="266" spans="1:13" ht="83.25" customHeight="1">
      <c r="A266" s="273" t="s">
        <v>128</v>
      </c>
      <c r="B266" s="273"/>
      <c r="C266" s="273"/>
      <c r="D266" s="273"/>
      <c r="E266" s="273"/>
      <c r="F266" s="273"/>
      <c r="G266" s="126"/>
      <c r="H266" s="165"/>
      <c r="I266" s="126"/>
      <c r="J266" s="127"/>
      <c r="K266" s="128" t="s">
        <v>129</v>
      </c>
      <c r="M266"/>
    </row>
    <row r="267" spans="1:13" ht="35.25" customHeight="1">
      <c r="A267" s="274"/>
      <c r="B267" s="274"/>
      <c r="C267" s="4"/>
      <c r="D267" s="4"/>
      <c r="E267" s="4"/>
      <c r="F267" s="4"/>
      <c r="G267" s="4"/>
      <c r="H267" s="4"/>
      <c r="I267" s="2"/>
      <c r="J267" s="4"/>
      <c r="K267" s="4"/>
    </row>
    <row r="268" spans="1:13">
      <c r="A268" s="62"/>
      <c r="B268" s="62"/>
      <c r="C268" s="62"/>
      <c r="D268" s="62"/>
      <c r="E268" s="62"/>
      <c r="F268" s="62"/>
      <c r="G268" s="62"/>
      <c r="H268" s="62"/>
      <c r="I268" s="62"/>
      <c r="J268" s="62"/>
    </row>
    <row r="269" spans="1:13">
      <c r="A269" s="62"/>
      <c r="B269" s="62"/>
      <c r="C269" s="62"/>
      <c r="D269" s="62"/>
      <c r="E269" s="62"/>
      <c r="F269" s="62"/>
      <c r="G269" s="62"/>
      <c r="H269" s="62"/>
      <c r="I269" s="62"/>
      <c r="J269" s="62"/>
    </row>
    <row r="270" spans="1:13">
      <c r="A270" s="62"/>
      <c r="B270" s="62"/>
      <c r="C270" s="62"/>
      <c r="D270" s="62"/>
      <c r="E270" s="62"/>
      <c r="F270" s="62"/>
      <c r="G270" s="62"/>
      <c r="H270" s="62"/>
      <c r="I270" s="62"/>
      <c r="J270" s="62"/>
    </row>
    <row r="271" spans="1:13">
      <c r="A271" s="62"/>
      <c r="B271" s="62"/>
      <c r="C271" s="62"/>
      <c r="D271" s="62"/>
      <c r="E271" s="62"/>
      <c r="F271" s="62"/>
      <c r="G271" s="62"/>
      <c r="H271" s="62"/>
      <c r="I271" s="62"/>
      <c r="J271" s="62"/>
    </row>
    <row r="272" spans="1:13">
      <c r="A272" s="62"/>
      <c r="B272" s="62"/>
      <c r="C272" s="62"/>
      <c r="D272" s="62"/>
      <c r="E272" s="62"/>
      <c r="F272" s="62"/>
      <c r="G272" s="62"/>
      <c r="H272" s="62"/>
      <c r="I272" s="62"/>
      <c r="J272" s="62"/>
    </row>
    <row r="273" spans="1:10">
      <c r="A273" s="62"/>
      <c r="B273" s="62"/>
      <c r="C273" s="62"/>
      <c r="D273" s="62"/>
      <c r="E273" s="62"/>
      <c r="F273" s="62"/>
      <c r="G273" s="62"/>
      <c r="H273" s="62"/>
      <c r="I273" s="62"/>
      <c r="J273" s="62"/>
    </row>
    <row r="274" spans="1:10">
      <c r="A274" s="62"/>
      <c r="B274" s="62"/>
      <c r="C274" s="62"/>
      <c r="D274" s="62"/>
      <c r="E274" s="62"/>
      <c r="F274" s="62"/>
      <c r="G274" s="62"/>
      <c r="H274" s="62"/>
      <c r="I274" s="62"/>
      <c r="J274" s="62"/>
    </row>
    <row r="275" spans="1:10">
      <c r="A275" s="62"/>
      <c r="B275" s="62"/>
      <c r="C275" s="62"/>
      <c r="D275" s="62"/>
      <c r="E275" s="62"/>
      <c r="F275" s="62"/>
      <c r="G275" s="62"/>
      <c r="H275" s="62"/>
      <c r="I275" s="62"/>
      <c r="J275" s="62"/>
    </row>
    <row r="276" spans="1:10">
      <c r="A276" s="62"/>
      <c r="B276" s="62"/>
      <c r="C276" s="62"/>
      <c r="D276" s="62"/>
      <c r="E276" s="62"/>
      <c r="F276" s="62"/>
      <c r="G276" s="62"/>
      <c r="H276" s="62"/>
      <c r="I276" s="62"/>
      <c r="J276" s="62"/>
    </row>
    <row r="277" spans="1:10">
      <c r="A277" s="62"/>
      <c r="B277" s="62"/>
      <c r="C277" s="62"/>
      <c r="D277" s="62"/>
      <c r="E277" s="62"/>
      <c r="F277" s="62"/>
      <c r="G277" s="62"/>
      <c r="H277" s="62"/>
      <c r="I277" s="62"/>
      <c r="J277" s="62"/>
    </row>
    <row r="278" spans="1:10">
      <c r="A278" s="62"/>
      <c r="B278" s="62"/>
      <c r="C278" s="62"/>
      <c r="D278" s="62"/>
      <c r="E278" s="62"/>
      <c r="F278" s="62"/>
      <c r="G278" s="62"/>
      <c r="H278" s="62"/>
      <c r="I278" s="62"/>
      <c r="J278" s="62"/>
    </row>
    <row r="279" spans="1:10">
      <c r="A279" s="62"/>
      <c r="B279" s="62"/>
      <c r="C279" s="62"/>
      <c r="D279" s="62"/>
      <c r="E279" s="62"/>
      <c r="F279" s="62"/>
      <c r="G279" s="62"/>
      <c r="H279" s="62"/>
      <c r="I279" s="62"/>
      <c r="J279" s="62"/>
    </row>
    <row r="280" spans="1:10">
      <c r="A280" s="62"/>
      <c r="B280" s="62"/>
      <c r="C280" s="62"/>
      <c r="D280" s="62"/>
      <c r="E280" s="62"/>
      <c r="F280" s="62"/>
      <c r="G280" s="62"/>
      <c r="H280" s="62"/>
      <c r="I280" s="62"/>
      <c r="J280" s="62"/>
    </row>
    <row r="281" spans="1:10">
      <c r="A281" s="62"/>
      <c r="B281" s="62"/>
      <c r="C281" s="62"/>
      <c r="D281" s="62"/>
      <c r="E281" s="62"/>
      <c r="F281" s="62"/>
      <c r="G281" s="62"/>
      <c r="H281" s="62"/>
      <c r="I281" s="62"/>
      <c r="J281" s="62"/>
    </row>
    <row r="282" spans="1:10">
      <c r="A282" s="62"/>
      <c r="B282" s="62"/>
      <c r="C282" s="62"/>
      <c r="D282" s="62"/>
      <c r="E282" s="62"/>
      <c r="F282" s="62"/>
      <c r="G282" s="62"/>
      <c r="H282" s="62"/>
      <c r="I282" s="62"/>
      <c r="J282" s="62"/>
    </row>
    <row r="283" spans="1:10">
      <c r="A283" s="62"/>
      <c r="B283" s="62"/>
      <c r="C283" s="62"/>
      <c r="D283" s="62"/>
      <c r="E283" s="62"/>
      <c r="F283" s="62"/>
      <c r="G283" s="62"/>
      <c r="H283" s="62"/>
      <c r="I283" s="62"/>
      <c r="J283" s="62"/>
    </row>
    <row r="284" spans="1:10">
      <c r="A284" s="62"/>
      <c r="B284" s="62"/>
      <c r="C284" s="62"/>
      <c r="D284" s="62"/>
      <c r="E284" s="62"/>
      <c r="F284" s="62"/>
      <c r="G284" s="62"/>
      <c r="H284" s="62"/>
      <c r="I284" s="62"/>
      <c r="J284" s="62"/>
    </row>
    <row r="285" spans="1:10">
      <c r="A285" s="62"/>
      <c r="B285" s="62"/>
      <c r="C285" s="62"/>
      <c r="D285" s="62"/>
      <c r="E285" s="62"/>
      <c r="F285" s="62"/>
      <c r="G285" s="62"/>
      <c r="H285" s="62"/>
      <c r="I285" s="62"/>
      <c r="J285" s="62"/>
    </row>
    <row r="286" spans="1:10">
      <c r="A286" s="62"/>
      <c r="B286" s="62"/>
      <c r="C286" s="62"/>
      <c r="D286" s="62"/>
      <c r="E286" s="62"/>
      <c r="F286" s="62"/>
      <c r="G286" s="62"/>
      <c r="H286" s="62"/>
      <c r="I286" s="62"/>
      <c r="J286" s="62"/>
    </row>
    <row r="287" spans="1:10">
      <c r="A287" s="62"/>
      <c r="B287" s="62"/>
      <c r="C287" s="62"/>
      <c r="D287" s="62"/>
      <c r="E287" s="62"/>
      <c r="F287" s="62"/>
      <c r="G287" s="62"/>
      <c r="H287" s="62"/>
      <c r="I287" s="62"/>
      <c r="J287" s="62"/>
    </row>
    <row r="288" spans="1:10">
      <c r="A288" s="62"/>
      <c r="B288" s="62"/>
      <c r="C288" s="62"/>
      <c r="D288" s="62"/>
      <c r="E288" s="62"/>
      <c r="F288" s="62"/>
      <c r="G288" s="62"/>
      <c r="H288" s="62"/>
      <c r="I288" s="62"/>
      <c r="J288" s="62"/>
    </row>
    <row r="289" spans="1:10">
      <c r="A289" s="62"/>
      <c r="B289" s="62"/>
      <c r="C289" s="62"/>
      <c r="D289" s="62"/>
      <c r="E289" s="62"/>
      <c r="F289" s="62"/>
      <c r="G289" s="62"/>
      <c r="H289" s="62"/>
      <c r="I289" s="62"/>
      <c r="J289" s="62"/>
    </row>
    <row r="290" spans="1:10">
      <c r="A290" s="62"/>
      <c r="B290" s="62"/>
      <c r="C290" s="62"/>
      <c r="D290" s="62"/>
      <c r="E290" s="62"/>
      <c r="F290" s="62"/>
      <c r="G290" s="62"/>
      <c r="H290" s="62"/>
      <c r="I290" s="62"/>
      <c r="J290" s="62"/>
    </row>
    <row r="291" spans="1:10">
      <c r="A291" s="62"/>
      <c r="B291" s="62"/>
      <c r="C291" s="62"/>
      <c r="D291" s="62"/>
      <c r="E291" s="62"/>
      <c r="F291" s="62"/>
      <c r="G291" s="62"/>
      <c r="H291" s="62"/>
      <c r="I291" s="62"/>
      <c r="J291" s="62"/>
    </row>
    <row r="292" spans="1:10">
      <c r="A292" s="62"/>
      <c r="B292" s="62"/>
      <c r="C292" s="62"/>
      <c r="D292" s="62"/>
      <c r="E292" s="62"/>
      <c r="F292" s="62"/>
      <c r="G292" s="62"/>
      <c r="H292" s="62"/>
      <c r="I292" s="62"/>
      <c r="J292" s="62"/>
    </row>
    <row r="293" spans="1:10">
      <c r="A293" s="62"/>
      <c r="B293" s="62"/>
      <c r="C293" s="62"/>
      <c r="D293" s="62"/>
      <c r="E293" s="62"/>
      <c r="F293" s="62"/>
      <c r="G293" s="62"/>
      <c r="H293" s="62"/>
      <c r="I293" s="62"/>
      <c r="J293" s="62"/>
    </row>
    <row r="294" spans="1:10">
      <c r="A294" s="62"/>
      <c r="B294" s="62"/>
      <c r="C294" s="62"/>
      <c r="D294" s="62"/>
      <c r="E294" s="62"/>
      <c r="F294" s="62"/>
      <c r="G294" s="62"/>
      <c r="H294" s="62"/>
      <c r="I294" s="62"/>
      <c r="J294" s="62"/>
    </row>
    <row r="295" spans="1:10">
      <c r="A295" s="62"/>
      <c r="B295" s="62"/>
      <c r="C295" s="62"/>
      <c r="D295" s="62"/>
      <c r="E295" s="62"/>
      <c r="F295" s="62"/>
      <c r="G295" s="62"/>
      <c r="H295" s="62"/>
      <c r="I295" s="62"/>
      <c r="J295" s="62"/>
    </row>
    <row r="296" spans="1:10">
      <c r="A296" s="62"/>
      <c r="B296" s="62"/>
      <c r="C296" s="62"/>
      <c r="D296" s="62"/>
      <c r="E296" s="62"/>
      <c r="F296" s="62"/>
      <c r="G296" s="62"/>
      <c r="H296" s="62"/>
      <c r="I296" s="62"/>
      <c r="J296" s="62"/>
    </row>
    <row r="297" spans="1:10">
      <c r="A297" s="62"/>
      <c r="B297" s="62"/>
      <c r="C297" s="62"/>
      <c r="D297" s="62"/>
      <c r="E297" s="62"/>
      <c r="F297" s="62"/>
      <c r="G297" s="62"/>
      <c r="H297" s="62"/>
      <c r="I297" s="62"/>
      <c r="J297" s="62"/>
    </row>
    <row r="298" spans="1:10">
      <c r="A298" s="62"/>
      <c r="B298" s="62"/>
      <c r="C298" s="62"/>
      <c r="D298" s="62"/>
      <c r="E298" s="62"/>
      <c r="F298" s="62"/>
      <c r="G298" s="62"/>
      <c r="H298" s="62"/>
      <c r="I298" s="62"/>
      <c r="J298" s="62"/>
    </row>
    <row r="299" spans="1:10">
      <c r="A299" s="62"/>
      <c r="B299" s="62"/>
      <c r="C299" s="62"/>
      <c r="D299" s="62"/>
      <c r="E299" s="62"/>
      <c r="F299" s="62"/>
      <c r="G299" s="62"/>
      <c r="H299" s="62"/>
      <c r="I299" s="62"/>
      <c r="J299" s="62"/>
    </row>
    <row r="300" spans="1:10">
      <c r="A300" s="62"/>
      <c r="B300" s="62"/>
      <c r="C300" s="62"/>
      <c r="D300" s="62"/>
      <c r="E300" s="62"/>
      <c r="F300" s="62"/>
      <c r="G300" s="62"/>
      <c r="H300" s="62"/>
      <c r="I300" s="62"/>
      <c r="J300" s="62"/>
    </row>
    <row r="301" spans="1:10">
      <c r="A301" s="62"/>
      <c r="B301" s="62"/>
      <c r="C301" s="62"/>
      <c r="D301" s="62"/>
      <c r="E301" s="62"/>
      <c r="F301" s="62"/>
      <c r="G301" s="62"/>
      <c r="H301" s="62"/>
      <c r="I301" s="62"/>
      <c r="J301" s="62"/>
    </row>
    <row r="302" spans="1:10">
      <c r="A302" s="62"/>
      <c r="B302" s="62"/>
      <c r="C302" s="62"/>
      <c r="D302" s="62"/>
      <c r="E302" s="62"/>
      <c r="F302" s="62"/>
      <c r="G302" s="62"/>
      <c r="H302" s="62"/>
      <c r="I302" s="62"/>
      <c r="J302" s="62"/>
    </row>
    <row r="303" spans="1:10">
      <c r="A303" s="62"/>
      <c r="B303" s="62"/>
      <c r="C303" s="62"/>
      <c r="D303" s="62"/>
      <c r="E303" s="62"/>
      <c r="F303" s="62"/>
      <c r="G303" s="62"/>
      <c r="H303" s="62"/>
      <c r="I303" s="62"/>
      <c r="J303" s="62"/>
    </row>
    <row r="304" spans="1:10">
      <c r="A304" s="62"/>
      <c r="B304" s="62"/>
      <c r="C304" s="62"/>
      <c r="D304" s="62"/>
      <c r="E304" s="62"/>
      <c r="F304" s="62"/>
      <c r="G304" s="62"/>
      <c r="H304" s="62"/>
      <c r="I304" s="62"/>
      <c r="J304" s="62"/>
    </row>
    <row r="305" spans="1:10">
      <c r="A305" s="62"/>
      <c r="B305" s="62"/>
      <c r="C305" s="62"/>
      <c r="D305" s="62"/>
      <c r="E305" s="62"/>
      <c r="F305" s="62"/>
      <c r="G305" s="62"/>
      <c r="H305" s="62"/>
      <c r="I305" s="62"/>
      <c r="J305" s="62"/>
    </row>
    <row r="306" spans="1:10">
      <c r="A306" s="62"/>
      <c r="B306" s="62"/>
      <c r="C306" s="62"/>
      <c r="D306" s="62"/>
      <c r="E306" s="62"/>
      <c r="F306" s="62"/>
      <c r="G306" s="62"/>
      <c r="H306" s="62"/>
      <c r="I306" s="62"/>
      <c r="J306" s="62"/>
    </row>
    <row r="307" spans="1:10">
      <c r="A307" s="62"/>
      <c r="B307" s="62"/>
      <c r="C307" s="62"/>
      <c r="D307" s="62"/>
      <c r="E307" s="62"/>
      <c r="F307" s="62"/>
      <c r="G307" s="62"/>
      <c r="H307" s="62"/>
      <c r="I307" s="62"/>
      <c r="J307" s="62"/>
    </row>
    <row r="308" spans="1:10">
      <c r="A308" s="62"/>
      <c r="B308" s="62"/>
      <c r="C308" s="62"/>
      <c r="D308" s="62"/>
      <c r="E308" s="62"/>
      <c r="F308" s="62"/>
      <c r="G308" s="62"/>
      <c r="H308" s="62"/>
      <c r="I308" s="62"/>
      <c r="J308" s="62"/>
    </row>
    <row r="309" spans="1:10">
      <c r="A309" s="62"/>
      <c r="B309" s="62"/>
      <c r="C309" s="62"/>
      <c r="D309" s="62"/>
      <c r="E309" s="62"/>
      <c r="F309" s="62"/>
      <c r="G309" s="62"/>
      <c r="H309" s="62"/>
      <c r="I309" s="62"/>
      <c r="J309" s="62"/>
    </row>
    <row r="310" spans="1:10">
      <c r="A310" s="62"/>
      <c r="B310" s="62"/>
      <c r="C310" s="62"/>
      <c r="D310" s="62"/>
      <c r="E310" s="62"/>
      <c r="F310" s="62"/>
      <c r="G310" s="62"/>
      <c r="H310" s="62"/>
      <c r="I310" s="62"/>
      <c r="J310" s="62"/>
    </row>
    <row r="311" spans="1:10">
      <c r="A311" s="62"/>
      <c r="B311" s="62"/>
      <c r="C311" s="62"/>
      <c r="D311" s="62"/>
      <c r="E311" s="62"/>
      <c r="F311" s="62"/>
      <c r="G311" s="62"/>
      <c r="H311" s="62"/>
      <c r="I311" s="62"/>
      <c r="J311" s="62"/>
    </row>
    <row r="312" spans="1:10">
      <c r="A312" s="62"/>
      <c r="B312" s="62"/>
      <c r="C312" s="62"/>
      <c r="D312" s="62"/>
      <c r="E312" s="62"/>
      <c r="F312" s="62"/>
      <c r="G312" s="62"/>
      <c r="H312" s="62"/>
      <c r="I312" s="62"/>
      <c r="J312" s="62"/>
    </row>
    <row r="313" spans="1:10">
      <c r="A313" s="62"/>
      <c r="B313" s="62"/>
      <c r="C313" s="62"/>
      <c r="D313" s="62"/>
      <c r="E313" s="62"/>
      <c r="F313" s="62"/>
      <c r="G313" s="62"/>
      <c r="H313" s="62"/>
      <c r="I313" s="62"/>
      <c r="J313" s="62"/>
    </row>
    <row r="314" spans="1:10">
      <c r="A314" s="62"/>
      <c r="B314" s="62"/>
      <c r="C314" s="62"/>
      <c r="D314" s="62"/>
      <c r="E314" s="62"/>
      <c r="F314" s="62"/>
      <c r="G314" s="62"/>
      <c r="H314" s="62"/>
      <c r="I314" s="62"/>
      <c r="J314" s="62"/>
    </row>
    <row r="315" spans="1:10">
      <c r="A315" s="62"/>
      <c r="B315" s="62"/>
      <c r="C315" s="62"/>
      <c r="D315" s="62"/>
      <c r="E315" s="62"/>
      <c r="F315" s="62"/>
      <c r="G315" s="62"/>
      <c r="H315" s="62"/>
      <c r="I315" s="62"/>
      <c r="J315" s="62"/>
    </row>
    <row r="316" spans="1:10">
      <c r="A316" s="62"/>
    </row>
  </sheetData>
  <mergeCells count="69">
    <mergeCell ref="A252:A265"/>
    <mergeCell ref="A266:F266"/>
    <mergeCell ref="A267:B267"/>
    <mergeCell ref="E160:E162"/>
    <mergeCell ref="E217:E223"/>
    <mergeCell ref="E203:E207"/>
    <mergeCell ref="A217:A226"/>
    <mergeCell ref="B217:B226"/>
    <mergeCell ref="A227:A229"/>
    <mergeCell ref="B227:B229"/>
    <mergeCell ref="E227:E229"/>
    <mergeCell ref="A189:A193"/>
    <mergeCell ref="B189:B193"/>
    <mergeCell ref="E189:E193"/>
    <mergeCell ref="A203:A208"/>
    <mergeCell ref="E172:E177"/>
    <mergeCell ref="A178:A180"/>
    <mergeCell ref="B178:B180"/>
    <mergeCell ref="E178:E180"/>
    <mergeCell ref="A241:A251"/>
    <mergeCell ref="A160:A162"/>
    <mergeCell ref="B160:B162"/>
    <mergeCell ref="B203:B208"/>
    <mergeCell ref="A172:A177"/>
    <mergeCell ref="B172:B177"/>
    <mergeCell ref="A144:A148"/>
    <mergeCell ref="B144:B148"/>
    <mergeCell ref="E144:E148"/>
    <mergeCell ref="A149:A151"/>
    <mergeCell ref="B149:B151"/>
    <mergeCell ref="E149:E151"/>
    <mergeCell ref="B118:B123"/>
    <mergeCell ref="E120:E123"/>
    <mergeCell ref="A128:A130"/>
    <mergeCell ref="A139:A141"/>
    <mergeCell ref="B139:B141"/>
    <mergeCell ref="E139:E141"/>
    <mergeCell ref="A131:A134"/>
    <mergeCell ref="A82:A86"/>
    <mergeCell ref="A87:A90"/>
    <mergeCell ref="A92:A96"/>
    <mergeCell ref="A98:A101"/>
    <mergeCell ref="A103:A106"/>
    <mergeCell ref="A107:A111"/>
    <mergeCell ref="A112:A116"/>
    <mergeCell ref="A118:A123"/>
    <mergeCell ref="L5:L6"/>
    <mergeCell ref="A33:A34"/>
    <mergeCell ref="A23:A24"/>
    <mergeCell ref="A31:A32"/>
    <mergeCell ref="A75:A79"/>
    <mergeCell ref="A43:A44"/>
    <mergeCell ref="A46:A48"/>
    <mergeCell ref="A49:A50"/>
    <mergeCell ref="A60:A61"/>
    <mergeCell ref="B60:B61"/>
    <mergeCell ref="E60:E61"/>
    <mergeCell ref="A63:A65"/>
    <mergeCell ref="A66:A74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</mergeCells>
  <pageMargins left="0.19685039370078741" right="0" top="0.31496062992125984" bottom="0.39370078740157483" header="0" footer="0"/>
  <pageSetup paperSize="9" scale="61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5"/>
  <sheetViews>
    <sheetView tabSelected="1" zoomScale="60" zoomScaleNormal="60" zoomScaleSheetLayoutView="75" workbookViewId="0">
      <pane ySplit="6" topLeftCell="A57" activePane="bottomLeft" state="frozenSplit"/>
      <selection pane="bottomLeft" activeCell="L5" sqref="L5:L6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</cols>
  <sheetData>
    <row r="1" spans="1:12" ht="23.25" customHeight="1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9"/>
    </row>
    <row r="2" spans="1:12" ht="16.5" customHeight="1">
      <c r="A2" s="208" t="s">
        <v>210</v>
      </c>
      <c r="B2" s="208"/>
      <c r="C2" s="208"/>
      <c r="D2" s="208"/>
      <c r="E2" s="208"/>
      <c r="F2" s="208"/>
      <c r="G2" s="208"/>
      <c r="H2" s="208"/>
      <c r="I2" s="208"/>
      <c r="J2" s="208"/>
      <c r="K2" s="209"/>
    </row>
    <row r="3" spans="1:12" ht="18.75" customHeight="1">
      <c r="A3" s="2"/>
      <c r="B3" s="3"/>
      <c r="C3" s="3"/>
      <c r="D3" s="3"/>
      <c r="E3" s="3"/>
      <c r="F3" s="4"/>
      <c r="G3" s="5"/>
      <c r="H3" s="5"/>
      <c r="I3" s="5"/>
      <c r="K3" s="6" t="s">
        <v>1</v>
      </c>
      <c r="L3" s="7"/>
    </row>
    <row r="4" spans="1:12" ht="24" customHeight="1">
      <c r="A4" s="210" t="s">
        <v>2</v>
      </c>
      <c r="B4" s="211" t="s">
        <v>3</v>
      </c>
      <c r="C4" s="211"/>
      <c r="D4" s="211"/>
      <c r="E4" s="211"/>
      <c r="F4" s="211"/>
      <c r="G4" s="212" t="s">
        <v>171</v>
      </c>
      <c r="H4" s="212" t="s">
        <v>208</v>
      </c>
      <c r="I4" s="210" t="s">
        <v>4</v>
      </c>
      <c r="J4" s="217" t="s">
        <v>5</v>
      </c>
      <c r="K4" s="210"/>
      <c r="L4" s="174"/>
    </row>
    <row r="5" spans="1:12" ht="27.75" customHeight="1">
      <c r="A5" s="210"/>
      <c r="B5" s="211"/>
      <c r="C5" s="211"/>
      <c r="D5" s="211"/>
      <c r="E5" s="211"/>
      <c r="F5" s="211"/>
      <c r="G5" s="213"/>
      <c r="H5" s="215"/>
      <c r="I5" s="210"/>
      <c r="J5" s="212" t="s">
        <v>179</v>
      </c>
      <c r="K5" s="212" t="s">
        <v>209</v>
      </c>
      <c r="L5" s="226"/>
    </row>
    <row r="6" spans="1:12" ht="84" customHeight="1" thickBot="1">
      <c r="A6" s="210"/>
      <c r="B6" s="9" t="s">
        <v>6</v>
      </c>
      <c r="C6" s="10"/>
      <c r="D6" s="11"/>
      <c r="E6" s="12" t="s">
        <v>7</v>
      </c>
      <c r="F6" s="12" t="s">
        <v>8</v>
      </c>
      <c r="G6" s="214"/>
      <c r="H6" s="216"/>
      <c r="I6" s="210"/>
      <c r="J6" s="216"/>
      <c r="K6" s="216"/>
      <c r="L6" s="226"/>
    </row>
    <row r="7" spans="1:12" ht="23.25" customHeight="1" thickBot="1">
      <c r="A7" s="169">
        <v>1</v>
      </c>
      <c r="B7" s="9">
        <v>2</v>
      </c>
      <c r="C7" s="14"/>
      <c r="D7" s="15"/>
      <c r="E7" s="12">
        <v>3</v>
      </c>
      <c r="F7" s="12">
        <v>4</v>
      </c>
      <c r="G7" s="12">
        <v>5</v>
      </c>
      <c r="H7" s="170">
        <v>6</v>
      </c>
      <c r="I7" s="171">
        <v>7</v>
      </c>
      <c r="J7" s="169">
        <v>8</v>
      </c>
      <c r="K7" s="170">
        <v>9</v>
      </c>
      <c r="L7" s="174"/>
    </row>
    <row r="8" spans="1:12" ht="43.5" customHeight="1">
      <c r="A8" s="18" t="s">
        <v>9</v>
      </c>
      <c r="B8" s="19"/>
      <c r="C8" s="20"/>
      <c r="D8" s="20"/>
      <c r="E8" s="20"/>
      <c r="F8" s="21"/>
      <c r="G8" s="22">
        <f>G10+G30+G60+G249</f>
        <v>2831946.4945300003</v>
      </c>
      <c r="H8" s="125">
        <f>H10+H30+H60+H249</f>
        <v>1429105.3</v>
      </c>
      <c r="I8" s="125">
        <f>I10+I30+I60+I249</f>
        <v>1193606.8</v>
      </c>
      <c r="J8" s="23">
        <f>I8/G8*100</f>
        <v>42.1479290765377</v>
      </c>
      <c r="K8" s="23">
        <f>I8/H8*100</f>
        <v>83.521263268703848</v>
      </c>
    </row>
    <row r="9" spans="1:12" ht="28.5" customHeight="1">
      <c r="A9" s="175" t="s">
        <v>10</v>
      </c>
      <c r="B9" s="12"/>
      <c r="C9" s="12"/>
      <c r="D9" s="12"/>
      <c r="E9" s="12"/>
      <c r="F9" s="25"/>
      <c r="G9" s="26"/>
      <c r="H9" s="26"/>
      <c r="I9" s="26"/>
      <c r="J9" s="26"/>
      <c r="K9" s="26"/>
    </row>
    <row r="10" spans="1:12" ht="34.5" customHeight="1">
      <c r="A10" s="149" t="s">
        <v>11</v>
      </c>
      <c r="B10" s="150"/>
      <c r="C10" s="150"/>
      <c r="D10" s="150"/>
      <c r="E10" s="150"/>
      <c r="F10" s="27"/>
      <c r="G10" s="28">
        <f>SUM(G11:G29)</f>
        <v>1977728.8</v>
      </c>
      <c r="H10" s="28">
        <f>SUM(H11:H29)</f>
        <v>773150.10000000009</v>
      </c>
      <c r="I10" s="28">
        <f>SUM(I11:I29)</f>
        <v>565533.09999999986</v>
      </c>
      <c r="J10" s="28">
        <f>I10/G10*100</f>
        <v>28.595078354524638</v>
      </c>
      <c r="K10" s="28">
        <f t="shared" ref="K10:K78" si="0">I10/H10*100</f>
        <v>73.146611505320863</v>
      </c>
    </row>
    <row r="11" spans="1:12" ht="62.25" customHeight="1">
      <c r="A11" s="29" t="s">
        <v>12</v>
      </c>
      <c r="B11" s="12">
        <v>9206005</v>
      </c>
      <c r="C11" s="12"/>
      <c r="D11" s="12"/>
      <c r="E11" s="33" t="s">
        <v>111</v>
      </c>
      <c r="F11" s="12">
        <v>242</v>
      </c>
      <c r="G11" s="26">
        <v>5000</v>
      </c>
      <c r="H11" s="26">
        <v>1633.4</v>
      </c>
      <c r="I11" s="26">
        <v>1633.4</v>
      </c>
      <c r="J11" s="26">
        <f>I11/G11*100</f>
        <v>32.667999999999999</v>
      </c>
      <c r="K11" s="32">
        <f>I11/H11*100</f>
        <v>100</v>
      </c>
    </row>
    <row r="12" spans="1:12" ht="45.75" customHeight="1">
      <c r="A12" s="172" t="s">
        <v>130</v>
      </c>
      <c r="B12" s="12">
        <v>9206022</v>
      </c>
      <c r="C12" s="12"/>
      <c r="D12" s="12"/>
      <c r="E12" s="33" t="s">
        <v>131</v>
      </c>
      <c r="F12" s="12">
        <v>225</v>
      </c>
      <c r="G12" s="26">
        <v>5357.3</v>
      </c>
      <c r="H12" s="26">
        <v>795.3</v>
      </c>
      <c r="I12" s="26">
        <v>556.20000000000005</v>
      </c>
      <c r="J12" s="26">
        <f>I12/G12*100</f>
        <v>10.382095458533216</v>
      </c>
      <c r="K12" s="32">
        <f>I12/H12*100</f>
        <v>69.935873255375341</v>
      </c>
    </row>
    <row r="13" spans="1:12" ht="45.75" customHeight="1">
      <c r="A13" s="172" t="s">
        <v>132</v>
      </c>
      <c r="B13" s="12">
        <v>9200800</v>
      </c>
      <c r="C13" s="12"/>
      <c r="D13" s="12"/>
      <c r="E13" s="33" t="s">
        <v>131</v>
      </c>
      <c r="F13" s="12">
        <v>225</v>
      </c>
      <c r="G13" s="26">
        <v>482.8</v>
      </c>
      <c r="H13" s="26">
        <v>482.8</v>
      </c>
      <c r="I13" s="26">
        <v>482.8</v>
      </c>
      <c r="J13" s="26">
        <f t="shared" ref="J13:J28" si="1">I13/G13*100</f>
        <v>100</v>
      </c>
      <c r="K13" s="26">
        <f t="shared" ref="K13:K17" si="2">I13/H13*100</f>
        <v>100</v>
      </c>
    </row>
    <row r="14" spans="1:12" ht="56.25">
      <c r="A14" s="190" t="s">
        <v>182</v>
      </c>
      <c r="B14" s="12">
        <v>9200800</v>
      </c>
      <c r="C14" s="12"/>
      <c r="D14" s="12"/>
      <c r="E14" s="33" t="s">
        <v>110</v>
      </c>
      <c r="F14" s="12">
        <v>226</v>
      </c>
      <c r="G14" s="26">
        <v>235.6</v>
      </c>
      <c r="H14" s="26">
        <v>235.6</v>
      </c>
      <c r="I14" s="26">
        <v>235.6</v>
      </c>
      <c r="J14" s="26">
        <f>I14/G14*100</f>
        <v>100</v>
      </c>
      <c r="K14" s="26">
        <f>I14/H14*100</f>
        <v>100</v>
      </c>
    </row>
    <row r="15" spans="1:12" ht="37.5" customHeight="1">
      <c r="A15" s="218" t="s">
        <v>15</v>
      </c>
      <c r="B15" s="265">
        <v>9206023</v>
      </c>
      <c r="C15" s="12"/>
      <c r="D15" s="12"/>
      <c r="E15" s="33" t="s">
        <v>110</v>
      </c>
      <c r="F15" s="12">
        <v>225</v>
      </c>
      <c r="G15" s="26">
        <v>46.8</v>
      </c>
      <c r="H15" s="26">
        <v>19.2</v>
      </c>
      <c r="I15" s="26">
        <v>19.2</v>
      </c>
      <c r="J15" s="26">
        <f>I15/G15*100</f>
        <v>41.025641025641022</v>
      </c>
      <c r="K15" s="26">
        <f>I15/H15*100</f>
        <v>100</v>
      </c>
    </row>
    <row r="16" spans="1:12" ht="38.25" customHeight="1">
      <c r="A16" s="220"/>
      <c r="B16" s="267"/>
      <c r="C16" s="12"/>
      <c r="D16" s="12"/>
      <c r="E16" s="194" t="s">
        <v>110</v>
      </c>
      <c r="F16" s="12">
        <v>226</v>
      </c>
      <c r="G16" s="26">
        <v>1915.9</v>
      </c>
      <c r="H16" s="26">
        <v>642.9</v>
      </c>
      <c r="I16" s="26">
        <v>642.9</v>
      </c>
      <c r="J16" s="26">
        <f t="shared" si="1"/>
        <v>33.556031108095411</v>
      </c>
      <c r="K16" s="26">
        <f t="shared" si="2"/>
        <v>100</v>
      </c>
    </row>
    <row r="17" spans="1:12" ht="38.25" customHeight="1">
      <c r="A17" s="191" t="s">
        <v>184</v>
      </c>
      <c r="B17" s="193" t="s">
        <v>185</v>
      </c>
      <c r="C17" s="12"/>
      <c r="D17" s="12"/>
      <c r="E17" s="194" t="s">
        <v>111</v>
      </c>
      <c r="F17" s="12">
        <v>242</v>
      </c>
      <c r="G17" s="26">
        <v>1942.5</v>
      </c>
      <c r="H17" s="26">
        <v>528</v>
      </c>
      <c r="I17" s="26">
        <v>528</v>
      </c>
      <c r="J17" s="26">
        <f t="shared" si="1"/>
        <v>27.181467181467184</v>
      </c>
      <c r="K17" s="26">
        <f t="shared" si="2"/>
        <v>100</v>
      </c>
    </row>
    <row r="18" spans="1:12" s="4" customFormat="1" ht="67.5" customHeight="1">
      <c r="A18" s="175" t="s">
        <v>16</v>
      </c>
      <c r="B18" s="151" t="s">
        <v>186</v>
      </c>
      <c r="C18" s="12"/>
      <c r="D18" s="12"/>
      <c r="E18" s="33" t="s">
        <v>111</v>
      </c>
      <c r="F18" s="12">
        <v>242</v>
      </c>
      <c r="G18" s="35">
        <v>77996.5</v>
      </c>
      <c r="H18" s="32">
        <v>77996.5</v>
      </c>
      <c r="I18" s="32"/>
      <c r="J18" s="26"/>
      <c r="K18" s="32"/>
    </row>
    <row r="19" spans="1:12" s="4" customFormat="1" ht="68.25" customHeight="1">
      <c r="A19" s="37" t="s">
        <v>18</v>
      </c>
      <c r="B19" s="151" t="s">
        <v>187</v>
      </c>
      <c r="C19" s="52"/>
      <c r="D19" s="52"/>
      <c r="E19" s="151" t="s">
        <v>183</v>
      </c>
      <c r="F19" s="52">
        <v>310</v>
      </c>
      <c r="G19" s="39">
        <v>958330.4</v>
      </c>
      <c r="H19" s="39">
        <v>502678.8</v>
      </c>
      <c r="I19" s="40">
        <v>406223.1</v>
      </c>
      <c r="J19" s="26">
        <f t="shared" si="1"/>
        <v>42.388627137363059</v>
      </c>
      <c r="K19" s="32">
        <f>I19/H19*100</f>
        <v>80.81166343199672</v>
      </c>
    </row>
    <row r="20" spans="1:12" s="4" customFormat="1" ht="44.25" customHeight="1">
      <c r="A20" s="192" t="s">
        <v>191</v>
      </c>
      <c r="B20" s="151" t="s">
        <v>188</v>
      </c>
      <c r="C20" s="12"/>
      <c r="D20" s="12"/>
      <c r="E20" s="33" t="s">
        <v>111</v>
      </c>
      <c r="F20" s="12">
        <v>242</v>
      </c>
      <c r="G20" s="26">
        <v>32795.300000000003</v>
      </c>
      <c r="H20" s="32">
        <v>32795.300000000003</v>
      </c>
      <c r="I20" s="32"/>
      <c r="J20" s="26"/>
      <c r="K20" s="32"/>
    </row>
    <row r="21" spans="1:12" s="4" customFormat="1" ht="48" customHeight="1">
      <c r="A21" s="205" t="s">
        <v>189</v>
      </c>
      <c r="B21" s="151" t="s">
        <v>190</v>
      </c>
      <c r="C21" s="12"/>
      <c r="D21" s="12"/>
      <c r="E21" s="33" t="s">
        <v>111</v>
      </c>
      <c r="F21" s="12">
        <v>242</v>
      </c>
      <c r="G21" s="26">
        <v>32795.300000000003</v>
      </c>
      <c r="H21" s="32"/>
      <c r="I21" s="32"/>
      <c r="J21" s="26"/>
      <c r="K21" s="32"/>
    </row>
    <row r="22" spans="1:12" s="4" customFormat="1" ht="37.5">
      <c r="A22" s="37" t="s">
        <v>192</v>
      </c>
      <c r="B22" s="151" t="s">
        <v>193</v>
      </c>
      <c r="C22" s="52"/>
      <c r="D22" s="52"/>
      <c r="E22" s="151" t="s">
        <v>183</v>
      </c>
      <c r="F22" s="52">
        <v>310</v>
      </c>
      <c r="G22" s="32">
        <v>486377.5</v>
      </c>
      <c r="H22" s="26">
        <v>679.8</v>
      </c>
      <c r="I22" s="26">
        <v>549.4</v>
      </c>
      <c r="J22" s="26">
        <f t="shared" si="1"/>
        <v>0.11295752784616887</v>
      </c>
      <c r="K22" s="32">
        <f>I22/H22*100</f>
        <v>80.817887614004121</v>
      </c>
    </row>
    <row r="23" spans="1:12" s="4" customFormat="1" ht="56.25">
      <c r="A23" s="37" t="s">
        <v>194</v>
      </c>
      <c r="B23" s="151" t="s">
        <v>195</v>
      </c>
      <c r="C23" s="52"/>
      <c r="D23" s="52"/>
      <c r="E23" s="151" t="s">
        <v>183</v>
      </c>
      <c r="F23" s="52">
        <v>310</v>
      </c>
      <c r="G23" s="197">
        <v>161904.29999999999</v>
      </c>
      <c r="H23" s="26">
        <v>5</v>
      </c>
      <c r="I23" s="26">
        <v>5</v>
      </c>
      <c r="J23" s="26">
        <f t="shared" si="1"/>
        <v>3.0882441046964169E-3</v>
      </c>
      <c r="K23" s="32">
        <f>I23/H23*100</f>
        <v>100</v>
      </c>
    </row>
    <row r="24" spans="1:12" s="4" customFormat="1" ht="56.25">
      <c r="A24" s="37" t="s">
        <v>196</v>
      </c>
      <c r="B24" s="151" t="s">
        <v>197</v>
      </c>
      <c r="C24" s="52"/>
      <c r="D24" s="52"/>
      <c r="E24" s="151" t="s">
        <v>111</v>
      </c>
      <c r="F24" s="52">
        <v>242</v>
      </c>
      <c r="G24" s="42">
        <v>2670.7</v>
      </c>
      <c r="H24" s="26"/>
      <c r="I24" s="26"/>
      <c r="J24" s="26"/>
      <c r="K24" s="32"/>
    </row>
    <row r="25" spans="1:12" ht="39.75" customHeight="1">
      <c r="A25" s="43" t="s">
        <v>133</v>
      </c>
      <c r="B25" s="52">
        <v>7002500</v>
      </c>
      <c r="C25" s="12"/>
      <c r="D25" s="12"/>
      <c r="E25" s="33" t="s">
        <v>183</v>
      </c>
      <c r="F25" s="12" t="s">
        <v>26</v>
      </c>
      <c r="G25" s="26">
        <v>147124.79999999999</v>
      </c>
      <c r="H25" s="32">
        <v>147124.79999999999</v>
      </c>
      <c r="I25" s="26">
        <v>147124.79999999999</v>
      </c>
      <c r="J25" s="26">
        <f t="shared" si="1"/>
        <v>100</v>
      </c>
      <c r="K25" s="26">
        <f t="shared" ref="K25:K28" si="3">I25/H25*100</f>
        <v>100</v>
      </c>
      <c r="L25" s="7"/>
    </row>
    <row r="26" spans="1:12" s="4" customFormat="1" ht="37.5">
      <c r="A26" s="43" t="s">
        <v>28</v>
      </c>
      <c r="B26" s="52">
        <v>7002600</v>
      </c>
      <c r="C26" s="12"/>
      <c r="D26" s="12"/>
      <c r="E26" s="12">
        <v>412</v>
      </c>
      <c r="F26" s="12">
        <v>310</v>
      </c>
      <c r="G26" s="26">
        <v>56573.7</v>
      </c>
      <c r="H26" s="32">
        <v>6577</v>
      </c>
      <c r="I26" s="26">
        <v>6577</v>
      </c>
      <c r="J26" s="26">
        <f t="shared" si="1"/>
        <v>11.625543317831431</v>
      </c>
      <c r="K26" s="26">
        <f t="shared" si="3"/>
        <v>100</v>
      </c>
    </row>
    <row r="27" spans="1:12" ht="58.5" customHeight="1">
      <c r="A27" s="221" t="s">
        <v>200</v>
      </c>
      <c r="B27" s="33" t="s">
        <v>135</v>
      </c>
      <c r="C27" s="19"/>
      <c r="D27" s="12"/>
      <c r="E27" s="33" t="s">
        <v>110</v>
      </c>
      <c r="F27" s="12">
        <v>225</v>
      </c>
      <c r="G27" s="50">
        <v>1109.5</v>
      </c>
      <c r="H27" s="26">
        <v>334.5</v>
      </c>
      <c r="I27" s="26">
        <v>334.5</v>
      </c>
      <c r="J27" s="26">
        <f t="shared" si="1"/>
        <v>30.148715637674627</v>
      </c>
      <c r="K27" s="26">
        <f t="shared" si="3"/>
        <v>100</v>
      </c>
    </row>
    <row r="28" spans="1:12" ht="58.5" customHeight="1">
      <c r="A28" s="227"/>
      <c r="B28" s="33" t="s">
        <v>135</v>
      </c>
      <c r="C28" s="12"/>
      <c r="D28" s="12"/>
      <c r="E28" s="33" t="s">
        <v>110</v>
      </c>
      <c r="F28" s="12">
        <v>226</v>
      </c>
      <c r="G28" s="50">
        <v>5069.8999999999996</v>
      </c>
      <c r="H28" s="51">
        <v>621.20000000000005</v>
      </c>
      <c r="I28" s="51">
        <v>621.20000000000005</v>
      </c>
      <c r="J28" s="26">
        <f t="shared" si="1"/>
        <v>12.252707153987259</v>
      </c>
      <c r="K28" s="26">
        <f t="shared" si="3"/>
        <v>100</v>
      </c>
    </row>
    <row r="29" spans="1:12" ht="37.5" hidden="1" customHeight="1">
      <c r="A29" s="48" t="s">
        <v>30</v>
      </c>
      <c r="B29" s="52">
        <v>7955300</v>
      </c>
      <c r="C29" s="44"/>
      <c r="D29" s="44"/>
      <c r="E29" s="34" t="s">
        <v>14</v>
      </c>
      <c r="F29" s="38">
        <v>310</v>
      </c>
      <c r="G29" s="53">
        <v>0</v>
      </c>
      <c r="H29" s="54">
        <v>0</v>
      </c>
      <c r="I29" s="55">
        <v>0</v>
      </c>
      <c r="J29" s="46">
        <v>0</v>
      </c>
      <c r="K29" s="46">
        <v>0</v>
      </c>
    </row>
    <row r="30" spans="1:12" ht="27" customHeight="1">
      <c r="A30" s="56" t="s">
        <v>31</v>
      </c>
      <c r="B30" s="57"/>
      <c r="C30" s="56"/>
      <c r="D30" s="56"/>
      <c r="E30" s="57"/>
      <c r="F30" s="57"/>
      <c r="G30" s="28">
        <f>SUM(G31:G46,G47,G51)</f>
        <v>287660.89999999997</v>
      </c>
      <c r="H30" s="28">
        <f t="shared" ref="H30:I30" si="4">SUM(H31:H46,H47,H51)</f>
        <v>217860</v>
      </c>
      <c r="I30" s="28">
        <f t="shared" si="4"/>
        <v>215529.8</v>
      </c>
      <c r="J30" s="28">
        <f t="shared" ref="J30" si="5">I30/G30*100</f>
        <v>74.924955042551844</v>
      </c>
      <c r="K30" s="28">
        <f t="shared" si="0"/>
        <v>98.930414027357017</v>
      </c>
    </row>
    <row r="31" spans="1:12" ht="27.75" customHeight="1">
      <c r="A31" s="175" t="s">
        <v>33</v>
      </c>
      <c r="B31" s="170">
        <v>9206001</v>
      </c>
      <c r="C31" s="170"/>
      <c r="D31" s="170"/>
      <c r="E31" s="33" t="s">
        <v>111</v>
      </c>
      <c r="F31" s="12">
        <v>241</v>
      </c>
      <c r="G31" s="26">
        <v>16000</v>
      </c>
      <c r="H31" s="26">
        <v>12600</v>
      </c>
      <c r="I31" s="26">
        <v>12600</v>
      </c>
      <c r="J31" s="26">
        <f>I31/G31*100</f>
        <v>78.75</v>
      </c>
      <c r="K31" s="26">
        <f t="shared" si="0"/>
        <v>100</v>
      </c>
    </row>
    <row r="32" spans="1:12" ht="53.25" customHeight="1">
      <c r="A32" s="175" t="s">
        <v>136</v>
      </c>
      <c r="B32" s="170">
        <v>9206003</v>
      </c>
      <c r="C32" s="170"/>
      <c r="D32" s="170"/>
      <c r="E32" s="33" t="s">
        <v>111</v>
      </c>
      <c r="F32" s="12">
        <v>241</v>
      </c>
      <c r="G32" s="26">
        <v>3000</v>
      </c>
      <c r="H32" s="26">
        <v>1698.8</v>
      </c>
      <c r="I32" s="26">
        <v>1698.8</v>
      </c>
      <c r="J32" s="26">
        <f t="shared" ref="J32:J58" si="6">I32/G32*100</f>
        <v>56.626666666666672</v>
      </c>
      <c r="K32" s="26">
        <f t="shared" si="0"/>
        <v>100</v>
      </c>
    </row>
    <row r="33" spans="1:11" ht="45.75" customHeight="1">
      <c r="A33" s="175" t="s">
        <v>34</v>
      </c>
      <c r="B33" s="170">
        <v>9206004</v>
      </c>
      <c r="C33" s="170"/>
      <c r="D33" s="170"/>
      <c r="E33" s="33" t="s">
        <v>111</v>
      </c>
      <c r="F33" s="12">
        <v>241</v>
      </c>
      <c r="G33" s="26">
        <v>22000</v>
      </c>
      <c r="H33" s="26">
        <v>17000</v>
      </c>
      <c r="I33" s="26">
        <v>17000</v>
      </c>
      <c r="J33" s="26">
        <f t="shared" si="6"/>
        <v>77.272727272727266</v>
      </c>
      <c r="K33" s="26">
        <f t="shared" si="0"/>
        <v>100</v>
      </c>
    </row>
    <row r="34" spans="1:11" ht="59.25" customHeight="1">
      <c r="A34" s="175" t="s">
        <v>137</v>
      </c>
      <c r="B34" s="12">
        <v>9206010</v>
      </c>
      <c r="C34" s="12"/>
      <c r="D34" s="12"/>
      <c r="E34" s="33" t="s">
        <v>111</v>
      </c>
      <c r="F34" s="12">
        <v>241</v>
      </c>
      <c r="G34" s="65">
        <v>18500</v>
      </c>
      <c r="H34" s="65">
        <v>13499.2</v>
      </c>
      <c r="I34" s="65">
        <v>13499.2</v>
      </c>
      <c r="J34" s="26">
        <f t="shared" si="6"/>
        <v>72.968648648648653</v>
      </c>
      <c r="K34" s="26">
        <f t="shared" si="0"/>
        <v>100</v>
      </c>
    </row>
    <row r="35" spans="1:11" ht="36" hidden="1" customHeight="1">
      <c r="A35" s="218" t="s">
        <v>36</v>
      </c>
      <c r="B35" s="12">
        <v>3510519</v>
      </c>
      <c r="C35" s="12"/>
      <c r="D35" s="12"/>
      <c r="E35" s="33" t="s">
        <v>13</v>
      </c>
      <c r="F35" s="12">
        <v>241</v>
      </c>
      <c r="G35" s="65"/>
      <c r="H35" s="65"/>
      <c r="I35" s="65"/>
      <c r="J35" s="26" t="e">
        <f t="shared" si="6"/>
        <v>#DIV/0!</v>
      </c>
      <c r="K35" s="26" t="e">
        <f t="shared" si="0"/>
        <v>#DIV/0!</v>
      </c>
    </row>
    <row r="36" spans="1:11" ht="36.75" hidden="1" customHeight="1">
      <c r="A36" s="228"/>
      <c r="B36" s="12">
        <v>3510519</v>
      </c>
      <c r="C36" s="154"/>
      <c r="D36" s="154"/>
      <c r="E36" s="33" t="s">
        <v>13</v>
      </c>
      <c r="F36" s="12">
        <v>242</v>
      </c>
      <c r="G36" s="65"/>
      <c r="H36" s="65"/>
      <c r="I36" s="65"/>
      <c r="J36" s="26" t="e">
        <f t="shared" si="6"/>
        <v>#DIV/0!</v>
      </c>
      <c r="K36" s="26" t="e">
        <f t="shared" si="0"/>
        <v>#DIV/0!</v>
      </c>
    </row>
    <row r="37" spans="1:11" ht="31.5" customHeight="1">
      <c r="A37" s="218" t="s">
        <v>138</v>
      </c>
      <c r="B37" s="170">
        <v>7002300</v>
      </c>
      <c r="C37" s="170"/>
      <c r="D37" s="170"/>
      <c r="E37" s="33" t="s">
        <v>131</v>
      </c>
      <c r="F37" s="12">
        <v>225</v>
      </c>
      <c r="G37" s="26">
        <v>2552.9</v>
      </c>
      <c r="H37" s="26">
        <v>2504.6</v>
      </c>
      <c r="I37" s="61">
        <v>2504.6</v>
      </c>
      <c r="J37" s="26">
        <f t="shared" si="6"/>
        <v>98.1080340005484</v>
      </c>
      <c r="K37" s="26">
        <f t="shared" si="0"/>
        <v>100</v>
      </c>
    </row>
    <row r="38" spans="1:11" ht="31.5" customHeight="1">
      <c r="A38" s="220"/>
      <c r="B38" s="170">
        <v>7002300</v>
      </c>
      <c r="C38" s="170"/>
      <c r="D38" s="170"/>
      <c r="E38" s="33" t="s">
        <v>131</v>
      </c>
      <c r="F38" s="12">
        <v>226</v>
      </c>
      <c r="G38" s="26">
        <v>54.8</v>
      </c>
      <c r="H38" s="26">
        <v>53.8</v>
      </c>
      <c r="I38" s="61">
        <v>53.8</v>
      </c>
      <c r="J38" s="26">
        <f t="shared" si="6"/>
        <v>98.175182481751818</v>
      </c>
      <c r="K38" s="26">
        <f t="shared" si="0"/>
        <v>100</v>
      </c>
    </row>
    <row r="39" spans="1:11" ht="56.25" customHeight="1">
      <c r="A39" s="218" t="s">
        <v>203</v>
      </c>
      <c r="B39" s="297" t="s">
        <v>204</v>
      </c>
      <c r="C39" s="196"/>
      <c r="D39" s="196"/>
      <c r="E39" s="33" t="s">
        <v>110</v>
      </c>
      <c r="F39" s="12">
        <v>226</v>
      </c>
      <c r="G39" s="26">
        <v>50</v>
      </c>
      <c r="H39" s="26"/>
      <c r="I39" s="61"/>
      <c r="J39" s="26"/>
      <c r="K39" s="26"/>
    </row>
    <row r="40" spans="1:11" ht="18.75">
      <c r="A40" s="220"/>
      <c r="B40" s="298"/>
      <c r="C40" s="196"/>
      <c r="D40" s="196"/>
      <c r="E40" s="33" t="s">
        <v>110</v>
      </c>
      <c r="F40" s="12">
        <v>310</v>
      </c>
      <c r="G40" s="26">
        <v>383.2</v>
      </c>
      <c r="H40" s="26"/>
      <c r="I40" s="61"/>
      <c r="J40" s="26"/>
      <c r="K40" s="26"/>
    </row>
    <row r="41" spans="1:11" ht="33" customHeight="1">
      <c r="A41" s="205" t="s">
        <v>139</v>
      </c>
      <c r="B41" s="204">
        <v>9206015</v>
      </c>
      <c r="C41" s="204"/>
      <c r="D41" s="204"/>
      <c r="E41" s="33" t="s">
        <v>111</v>
      </c>
      <c r="F41" s="12">
        <v>241</v>
      </c>
      <c r="G41" s="26">
        <v>52000</v>
      </c>
      <c r="H41" s="26">
        <v>39999.9</v>
      </c>
      <c r="I41" s="26">
        <v>38966.199999999997</v>
      </c>
      <c r="J41" s="26">
        <f t="shared" si="6"/>
        <v>74.935000000000002</v>
      </c>
      <c r="K41" s="26">
        <f t="shared" si="0"/>
        <v>97.415743539358829</v>
      </c>
    </row>
    <row r="42" spans="1:11" ht="75">
      <c r="A42" s="205" t="s">
        <v>146</v>
      </c>
      <c r="B42" s="75" t="s">
        <v>147</v>
      </c>
      <c r="C42" s="204"/>
      <c r="D42" s="204"/>
      <c r="E42" s="33" t="s">
        <v>111</v>
      </c>
      <c r="F42" s="12">
        <v>241</v>
      </c>
      <c r="G42" s="26">
        <v>2500</v>
      </c>
      <c r="H42" s="26">
        <v>1860.7</v>
      </c>
      <c r="I42" s="26">
        <v>1860.7</v>
      </c>
      <c r="J42" s="26">
        <f>I42/G42*100</f>
        <v>74.428000000000011</v>
      </c>
      <c r="K42" s="26">
        <f>I42/H42*100</f>
        <v>100</v>
      </c>
    </row>
    <row r="43" spans="1:11" ht="56.25">
      <c r="A43" s="175" t="s">
        <v>148</v>
      </c>
      <c r="B43" s="75" t="s">
        <v>149</v>
      </c>
      <c r="C43" s="170"/>
      <c r="D43" s="170"/>
      <c r="E43" s="33" t="s">
        <v>111</v>
      </c>
      <c r="F43" s="12">
        <v>241</v>
      </c>
      <c r="G43" s="26">
        <v>40200</v>
      </c>
      <c r="H43" s="26">
        <v>38907.199999999997</v>
      </c>
      <c r="I43" s="26">
        <v>38907.199999999997</v>
      </c>
      <c r="J43" s="26">
        <f>I43/G43*100</f>
        <v>96.784079601990044</v>
      </c>
      <c r="K43" s="26">
        <f>I43/H43*100</f>
        <v>100</v>
      </c>
    </row>
    <row r="44" spans="1:11" ht="56.25">
      <c r="A44" s="190" t="s">
        <v>198</v>
      </c>
      <c r="B44" s="75" t="s">
        <v>199</v>
      </c>
      <c r="C44" s="189"/>
      <c r="D44" s="189"/>
      <c r="E44" s="33" t="s">
        <v>111</v>
      </c>
      <c r="F44" s="12">
        <v>241</v>
      </c>
      <c r="G44" s="26">
        <v>5727.5</v>
      </c>
      <c r="H44" s="26">
        <v>5727.5</v>
      </c>
      <c r="I44" s="26">
        <v>5727.5</v>
      </c>
      <c r="J44" s="26">
        <f>I44/G44*100</f>
        <v>100</v>
      </c>
      <c r="K44" s="26">
        <f>I44/H44*100</f>
        <v>100</v>
      </c>
    </row>
    <row r="45" spans="1:11" ht="37.5">
      <c r="A45" s="195" t="s">
        <v>201</v>
      </c>
      <c r="B45" s="75" t="s">
        <v>202</v>
      </c>
      <c r="C45" s="196"/>
      <c r="D45" s="196"/>
      <c r="E45" s="33" t="s">
        <v>111</v>
      </c>
      <c r="F45" s="12">
        <v>241</v>
      </c>
      <c r="G45" s="26">
        <v>22000</v>
      </c>
      <c r="H45" s="26"/>
      <c r="I45" s="26"/>
      <c r="J45" s="26"/>
      <c r="K45" s="26"/>
    </row>
    <row r="46" spans="1:11" ht="84.75" customHeight="1">
      <c r="A46" s="172" t="s">
        <v>150</v>
      </c>
      <c r="B46" s="75" t="s">
        <v>151</v>
      </c>
      <c r="C46" s="170"/>
      <c r="D46" s="170"/>
      <c r="E46" s="33" t="s">
        <v>111</v>
      </c>
      <c r="F46" s="12">
        <v>241</v>
      </c>
      <c r="G46" s="26">
        <v>57000</v>
      </c>
      <c r="H46" s="26">
        <v>50000</v>
      </c>
      <c r="I46" s="26">
        <v>50000</v>
      </c>
      <c r="J46" s="26">
        <f t="shared" ref="J46:J50" si="7">I46/G46*100</f>
        <v>87.719298245614027</v>
      </c>
      <c r="K46" s="26">
        <f>I46/H46*100</f>
        <v>100</v>
      </c>
    </row>
    <row r="47" spans="1:11" ht="39.75" customHeight="1">
      <c r="A47" s="153" t="s">
        <v>140</v>
      </c>
      <c r="B47" s="161">
        <v>1100000</v>
      </c>
      <c r="C47" s="155"/>
      <c r="D47" s="155"/>
      <c r="E47" s="162" t="s">
        <v>114</v>
      </c>
      <c r="F47" s="156" t="s">
        <v>141</v>
      </c>
      <c r="G47" s="152">
        <f>SUM(G48:G50)</f>
        <v>5302.9</v>
      </c>
      <c r="H47" s="152">
        <f t="shared" ref="H47:I47" si="8">SUM(H48:H50)</f>
        <v>4131</v>
      </c>
      <c r="I47" s="152">
        <f t="shared" si="8"/>
        <v>4131</v>
      </c>
      <c r="J47" s="152">
        <f t="shared" si="7"/>
        <v>77.900771276094218</v>
      </c>
      <c r="K47" s="152">
        <f t="shared" ref="K47" si="9">I47/H47*100</f>
        <v>100</v>
      </c>
    </row>
    <row r="48" spans="1:11" ht="39.75" customHeight="1">
      <c r="A48" s="176" t="s">
        <v>142</v>
      </c>
      <c r="B48" s="163" t="s">
        <v>143</v>
      </c>
      <c r="C48" s="157"/>
      <c r="D48" s="157"/>
      <c r="E48" s="164" t="s">
        <v>114</v>
      </c>
      <c r="F48" s="33" t="s">
        <v>26</v>
      </c>
      <c r="G48" s="58">
        <v>2617.9</v>
      </c>
      <c r="H48" s="58">
        <v>2372.5</v>
      </c>
      <c r="I48" s="58">
        <v>2372.5</v>
      </c>
      <c r="J48" s="26">
        <f t="shared" si="7"/>
        <v>90.626074334390154</v>
      </c>
      <c r="K48" s="26">
        <f>I48/H48*100</f>
        <v>100</v>
      </c>
    </row>
    <row r="49" spans="1:11" ht="39.75" customHeight="1">
      <c r="A49" s="231" t="s">
        <v>144</v>
      </c>
      <c r="B49" s="300" t="s">
        <v>145</v>
      </c>
      <c r="C49" s="203"/>
      <c r="D49" s="203"/>
      <c r="E49" s="235" t="s">
        <v>114</v>
      </c>
      <c r="F49" s="33" t="s">
        <v>102</v>
      </c>
      <c r="G49" s="58">
        <v>45.4</v>
      </c>
      <c r="H49" s="58">
        <v>29.7</v>
      </c>
      <c r="I49" s="58">
        <v>29.7</v>
      </c>
      <c r="J49" s="26">
        <f t="shared" si="7"/>
        <v>65.418502202643168</v>
      </c>
      <c r="K49" s="26">
        <f t="shared" ref="K49:K50" si="10">I49/H49*100</f>
        <v>100</v>
      </c>
    </row>
    <row r="50" spans="1:11" ht="62.25" customHeight="1">
      <c r="A50" s="228"/>
      <c r="B50" s="301"/>
      <c r="C50" s="203"/>
      <c r="D50" s="203"/>
      <c r="E50" s="292"/>
      <c r="F50" s="33" t="s">
        <v>26</v>
      </c>
      <c r="G50" s="58">
        <v>2639.6</v>
      </c>
      <c r="H50" s="58">
        <v>1728.8</v>
      </c>
      <c r="I50" s="58">
        <v>1728.8</v>
      </c>
      <c r="J50" s="26">
        <f t="shared" si="7"/>
        <v>65.494771935141699</v>
      </c>
      <c r="K50" s="26">
        <f t="shared" si="10"/>
        <v>100</v>
      </c>
    </row>
    <row r="51" spans="1:11" ht="37.5">
      <c r="A51" s="167" t="s">
        <v>42</v>
      </c>
      <c r="B51" s="158"/>
      <c r="C51" s="155"/>
      <c r="D51" s="155"/>
      <c r="E51" s="156" t="s">
        <v>114</v>
      </c>
      <c r="F51" s="159"/>
      <c r="G51" s="152">
        <f>SUM(G52:G59)</f>
        <v>40389.599999999999</v>
      </c>
      <c r="H51" s="152">
        <f t="shared" ref="H51:I51" si="11">SUM(H52:H59)</f>
        <v>29877.3</v>
      </c>
      <c r="I51" s="152">
        <f t="shared" si="11"/>
        <v>28580.800000000003</v>
      </c>
      <c r="J51" s="152">
        <f t="shared" si="6"/>
        <v>70.76277061421753</v>
      </c>
      <c r="K51" s="152">
        <f t="shared" si="0"/>
        <v>95.660585126500735</v>
      </c>
    </row>
    <row r="52" spans="1:11" ht="51" customHeight="1">
      <c r="A52" s="187" t="s">
        <v>152</v>
      </c>
      <c r="B52" s="75" t="s">
        <v>153</v>
      </c>
      <c r="C52" s="170"/>
      <c r="D52" s="170"/>
      <c r="E52" s="33" t="s">
        <v>114</v>
      </c>
      <c r="F52" s="12">
        <v>310</v>
      </c>
      <c r="G52" s="26">
        <v>5640</v>
      </c>
      <c r="H52" s="26">
        <v>1115</v>
      </c>
      <c r="I52" s="26">
        <v>1115</v>
      </c>
      <c r="J52" s="26">
        <f>I52/G52*100</f>
        <v>19.769503546099291</v>
      </c>
      <c r="K52" s="26">
        <f>I52/H52*100</f>
        <v>100</v>
      </c>
    </row>
    <row r="53" spans="1:11" ht="25.5" customHeight="1">
      <c r="A53" s="229" t="s">
        <v>154</v>
      </c>
      <c r="B53" s="75" t="s">
        <v>155</v>
      </c>
      <c r="C53" s="170"/>
      <c r="D53" s="170"/>
      <c r="E53" s="33" t="s">
        <v>114</v>
      </c>
      <c r="F53" s="12">
        <v>310</v>
      </c>
      <c r="G53" s="26">
        <v>4296.5</v>
      </c>
      <c r="H53" s="26">
        <v>1296.5</v>
      </c>
      <c r="I53" s="26"/>
      <c r="J53" s="26"/>
      <c r="K53" s="26"/>
    </row>
    <row r="54" spans="1:11" ht="25.5" customHeight="1">
      <c r="A54" s="229"/>
      <c r="B54" s="75" t="s">
        <v>155</v>
      </c>
      <c r="C54" s="170"/>
      <c r="D54" s="170"/>
      <c r="E54" s="33" t="s">
        <v>114</v>
      </c>
      <c r="F54" s="12">
        <v>226</v>
      </c>
      <c r="G54" s="26">
        <v>176.6</v>
      </c>
      <c r="H54" s="26">
        <v>176.6</v>
      </c>
      <c r="I54" s="26">
        <v>176.6</v>
      </c>
      <c r="J54" s="26">
        <f>I54/G54*100</f>
        <v>100</v>
      </c>
      <c r="K54" s="26">
        <f>I54/H54*100</f>
        <v>100</v>
      </c>
    </row>
    <row r="55" spans="1:11" ht="75">
      <c r="A55" s="175" t="s">
        <v>156</v>
      </c>
      <c r="B55" s="75" t="s">
        <v>157</v>
      </c>
      <c r="C55" s="170"/>
      <c r="D55" s="170"/>
      <c r="E55" s="33" t="s">
        <v>114</v>
      </c>
      <c r="F55" s="12">
        <v>310</v>
      </c>
      <c r="G55" s="26">
        <v>15000</v>
      </c>
      <c r="H55" s="26">
        <v>15000</v>
      </c>
      <c r="I55" s="26">
        <v>15000</v>
      </c>
      <c r="J55" s="26">
        <f t="shared" si="6"/>
        <v>100</v>
      </c>
      <c r="K55" s="26">
        <f t="shared" si="0"/>
        <v>100</v>
      </c>
    </row>
    <row r="56" spans="1:11" ht="48" customHeight="1">
      <c r="A56" s="175" t="s">
        <v>158</v>
      </c>
      <c r="B56" s="75" t="s">
        <v>159</v>
      </c>
      <c r="C56" s="170"/>
      <c r="D56" s="170"/>
      <c r="E56" s="33" t="s">
        <v>114</v>
      </c>
      <c r="F56" s="12">
        <v>310</v>
      </c>
      <c r="G56" s="26">
        <v>1965.8</v>
      </c>
      <c r="H56" s="26">
        <v>1965.8</v>
      </c>
      <c r="I56" s="26">
        <v>1965.8</v>
      </c>
      <c r="J56" s="26">
        <f t="shared" si="6"/>
        <v>100</v>
      </c>
      <c r="K56" s="26">
        <f t="shared" si="0"/>
        <v>100</v>
      </c>
    </row>
    <row r="57" spans="1:11" ht="25.5" customHeight="1">
      <c r="A57" s="175" t="s">
        <v>160</v>
      </c>
      <c r="B57" s="75" t="s">
        <v>161</v>
      </c>
      <c r="C57" s="170"/>
      <c r="D57" s="170"/>
      <c r="E57" s="33" t="s">
        <v>114</v>
      </c>
      <c r="F57" s="12">
        <v>310</v>
      </c>
      <c r="G57" s="26">
        <v>9635.7000000000007</v>
      </c>
      <c r="H57" s="26">
        <v>9635.7000000000007</v>
      </c>
      <c r="I57" s="26">
        <v>9635.7000000000007</v>
      </c>
      <c r="J57" s="26">
        <f t="shared" si="6"/>
        <v>100</v>
      </c>
      <c r="K57" s="26">
        <f t="shared" si="0"/>
        <v>100</v>
      </c>
    </row>
    <row r="58" spans="1:11" ht="37.5">
      <c r="A58" s="175" t="s">
        <v>162</v>
      </c>
      <c r="B58" s="75" t="s">
        <v>163</v>
      </c>
      <c r="C58" s="170"/>
      <c r="D58" s="170"/>
      <c r="E58" s="33" t="s">
        <v>114</v>
      </c>
      <c r="F58" s="12">
        <v>310</v>
      </c>
      <c r="G58" s="26">
        <v>687.7</v>
      </c>
      <c r="H58" s="26">
        <v>687.7</v>
      </c>
      <c r="I58" s="26">
        <v>687.7</v>
      </c>
      <c r="J58" s="26">
        <f t="shared" si="6"/>
        <v>100</v>
      </c>
      <c r="K58" s="26">
        <f t="shared" si="0"/>
        <v>100</v>
      </c>
    </row>
    <row r="59" spans="1:11" ht="75">
      <c r="A59" s="201" t="s">
        <v>212</v>
      </c>
      <c r="B59" s="75" t="s">
        <v>211</v>
      </c>
      <c r="C59" s="202"/>
      <c r="D59" s="202"/>
      <c r="E59" s="33" t="s">
        <v>114</v>
      </c>
      <c r="F59" s="12">
        <v>310</v>
      </c>
      <c r="G59" s="26">
        <v>2987.3</v>
      </c>
      <c r="H59" s="26"/>
      <c r="I59" s="26"/>
      <c r="J59" s="26"/>
      <c r="K59" s="26"/>
    </row>
    <row r="60" spans="1:11" ht="29.25" customHeight="1">
      <c r="A60" s="76" t="s">
        <v>40</v>
      </c>
      <c r="B60" s="77"/>
      <c r="C60" s="76"/>
      <c r="D60" s="76"/>
      <c r="E60" s="76"/>
      <c r="F60" s="78"/>
      <c r="G60" s="28">
        <f>G66+G68+G71+G98+G123+G167+G183+G200+G214+G228+G248</f>
        <v>508013.09453000006</v>
      </c>
      <c r="H60" s="28">
        <f>H66+H69+H70+H71+H98+H123+H167+H183+H200+H214+H228+H248</f>
        <v>396813.39999999997</v>
      </c>
      <c r="I60" s="28">
        <f>I66+I69+I70+I71+I98+I123+I167+I183+I200+I214+I228+I248</f>
        <v>371812.80000000005</v>
      </c>
      <c r="J60" s="28">
        <f t="shared" ref="J60:J64" si="12">I60/G60*100</f>
        <v>73.189609481226299</v>
      </c>
      <c r="K60" s="28">
        <f t="shared" si="0"/>
        <v>93.699658328070583</v>
      </c>
    </row>
    <row r="61" spans="1:11" ht="18.75" hidden="1" customHeight="1">
      <c r="A61" s="25" t="s">
        <v>41</v>
      </c>
      <c r="B61" s="12"/>
      <c r="C61" s="45">
        <v>277239781.19</v>
      </c>
      <c r="D61" s="45"/>
      <c r="E61" s="45">
        <v>59776612.159999996</v>
      </c>
      <c r="F61" s="45"/>
      <c r="G61" s="26"/>
      <c r="H61" s="26"/>
      <c r="I61" s="26"/>
      <c r="J61" s="26" t="e">
        <f t="shared" si="12"/>
        <v>#DIV/0!</v>
      </c>
      <c r="K61" s="26" t="e">
        <f t="shared" si="0"/>
        <v>#DIV/0!</v>
      </c>
    </row>
    <row r="62" spans="1:11" ht="18.75" hidden="1" customHeight="1">
      <c r="A62" s="25" t="s">
        <v>32</v>
      </c>
      <c r="B62" s="12"/>
      <c r="C62" s="45">
        <v>383867963.26999998</v>
      </c>
      <c r="D62" s="45"/>
      <c r="E62" s="45">
        <v>141238608.25999999</v>
      </c>
      <c r="F62" s="45"/>
      <c r="G62" s="26"/>
      <c r="H62" s="26"/>
      <c r="I62" s="26"/>
      <c r="J62" s="26" t="e">
        <f t="shared" si="12"/>
        <v>#DIV/0!</v>
      </c>
      <c r="K62" s="26" t="e">
        <f t="shared" si="0"/>
        <v>#DIV/0!</v>
      </c>
    </row>
    <row r="63" spans="1:11" ht="18.75" hidden="1" customHeight="1">
      <c r="A63" s="59"/>
      <c r="B63" s="12">
        <v>1020102</v>
      </c>
      <c r="C63" s="25"/>
      <c r="D63" s="25"/>
      <c r="E63" s="30" t="s">
        <v>27</v>
      </c>
      <c r="F63" s="25">
        <v>310</v>
      </c>
      <c r="G63" s="26"/>
      <c r="H63" s="26"/>
      <c r="I63" s="26"/>
      <c r="J63" s="26" t="e">
        <f t="shared" si="12"/>
        <v>#DIV/0!</v>
      </c>
      <c r="K63" s="26" t="e">
        <f t="shared" si="0"/>
        <v>#DIV/0!</v>
      </c>
    </row>
    <row r="64" spans="1:11" ht="18.75" hidden="1" customHeight="1">
      <c r="A64" s="79"/>
      <c r="B64" s="12">
        <v>1020102</v>
      </c>
      <c r="C64" s="25"/>
      <c r="D64" s="25"/>
      <c r="E64" s="30" t="s">
        <v>27</v>
      </c>
      <c r="F64" s="25">
        <v>226</v>
      </c>
      <c r="G64" s="26"/>
      <c r="H64" s="26"/>
      <c r="I64" s="26"/>
      <c r="J64" s="26" t="e">
        <f t="shared" si="12"/>
        <v>#DIV/0!</v>
      </c>
      <c r="K64" s="26" t="e">
        <f t="shared" si="0"/>
        <v>#DIV/0!</v>
      </c>
    </row>
    <row r="65" spans="1:11" ht="18.75" hidden="1" customHeight="1">
      <c r="A65" s="231" t="s">
        <v>178</v>
      </c>
      <c r="B65" s="294">
        <v>7002200</v>
      </c>
      <c r="C65" s="198"/>
      <c r="D65" s="198"/>
      <c r="E65" s="308" t="s">
        <v>110</v>
      </c>
      <c r="F65" s="38">
        <v>226</v>
      </c>
      <c r="G65" s="72">
        <v>0</v>
      </c>
      <c r="H65" s="72">
        <v>0</v>
      </c>
      <c r="I65" s="72">
        <v>0</v>
      </c>
      <c r="J65" s="32">
        <v>0</v>
      </c>
      <c r="K65" s="32">
        <v>0</v>
      </c>
    </row>
    <row r="66" spans="1:11" ht="78" customHeight="1">
      <c r="A66" s="232"/>
      <c r="B66" s="295"/>
      <c r="C66" s="198"/>
      <c r="D66" s="198"/>
      <c r="E66" s="309"/>
      <c r="F66" s="38">
        <v>310</v>
      </c>
      <c r="G66" s="58">
        <v>52773.7</v>
      </c>
      <c r="H66" s="58">
        <v>52773.7</v>
      </c>
      <c r="I66" s="58">
        <v>29891.1</v>
      </c>
      <c r="J66" s="32">
        <f>I66/G66*100</f>
        <v>56.640144617489398</v>
      </c>
      <c r="K66" s="32">
        <f>I66/H66*100</f>
        <v>56.640144617489398</v>
      </c>
    </row>
    <row r="67" spans="1:11" s="1" customFormat="1" ht="39" hidden="1" customHeight="1">
      <c r="A67" s="81" t="s">
        <v>43</v>
      </c>
      <c r="B67" s="82" t="s">
        <v>29</v>
      </c>
      <c r="C67" s="83"/>
      <c r="D67" s="83"/>
      <c r="E67" s="82" t="s">
        <v>14</v>
      </c>
      <c r="F67" s="83">
        <v>225</v>
      </c>
      <c r="G67" s="58"/>
      <c r="H67" s="58"/>
      <c r="I67" s="58"/>
      <c r="J67" s="32" t="e">
        <f t="shared" ref="J67:J68" si="13">I67/G67*100</f>
        <v>#DIV/0!</v>
      </c>
      <c r="K67" s="32" t="e">
        <f t="shared" ref="K67:K68" si="14">I67/H67*100</f>
        <v>#DIV/0!</v>
      </c>
    </row>
    <row r="68" spans="1:11" s="1" customFormat="1" ht="21" hidden="1" customHeight="1">
      <c r="A68" s="237" t="s">
        <v>112</v>
      </c>
      <c r="B68" s="250" t="s">
        <v>113</v>
      </c>
      <c r="C68" s="135"/>
      <c r="D68" s="135"/>
      <c r="E68" s="250" t="s">
        <v>114</v>
      </c>
      <c r="F68" s="135"/>
      <c r="G68" s="58">
        <f>G69+G70</f>
        <v>300</v>
      </c>
      <c r="H68" s="58"/>
      <c r="I68" s="58"/>
      <c r="J68" s="32">
        <f t="shared" si="13"/>
        <v>0</v>
      </c>
      <c r="K68" s="32" t="e">
        <f t="shared" si="14"/>
        <v>#DIV/0!</v>
      </c>
    </row>
    <row r="69" spans="1:11" s="1" customFormat="1" ht="45" customHeight="1">
      <c r="A69" s="238"/>
      <c r="B69" s="251"/>
      <c r="C69" s="135"/>
      <c r="D69" s="135"/>
      <c r="E69" s="251"/>
      <c r="F69" s="135">
        <v>226</v>
      </c>
      <c r="G69" s="58">
        <v>300</v>
      </c>
      <c r="H69" s="58"/>
      <c r="I69" s="58"/>
      <c r="J69" s="32"/>
      <c r="K69" s="32"/>
    </row>
    <row r="70" spans="1:11" s="1" customFormat="1" ht="21" hidden="1" customHeight="1">
      <c r="A70" s="239"/>
      <c r="B70" s="296"/>
      <c r="C70" s="135"/>
      <c r="D70" s="135"/>
      <c r="E70" s="296"/>
      <c r="F70" s="135">
        <v>310</v>
      </c>
      <c r="G70" s="58"/>
      <c r="H70" s="58"/>
      <c r="I70" s="58"/>
      <c r="J70" s="58"/>
      <c r="K70" s="58"/>
    </row>
    <row r="71" spans="1:11" s="1" customFormat="1" ht="27" customHeight="1">
      <c r="A71" s="240" t="s">
        <v>45</v>
      </c>
      <c r="B71" s="84"/>
      <c r="C71" s="83"/>
      <c r="D71" s="83"/>
      <c r="E71" s="82"/>
      <c r="F71" s="83"/>
      <c r="G71" s="58">
        <f>SUM(G73:G80)</f>
        <v>153597.70000000001</v>
      </c>
      <c r="H71" s="58">
        <f t="shared" ref="H71:I71" si="15">SUM(H73:H80)</f>
        <v>114813.1</v>
      </c>
      <c r="I71" s="58">
        <f t="shared" si="15"/>
        <v>114813.1</v>
      </c>
      <c r="J71" s="58">
        <f t="shared" ref="J71:J73" si="16">I71/G71*100</f>
        <v>74.749231271041168</v>
      </c>
      <c r="K71" s="58">
        <f>I71/H71*100</f>
        <v>100</v>
      </c>
    </row>
    <row r="72" spans="1:11" s="1" customFormat="1" ht="18.75" hidden="1" customHeight="1">
      <c r="A72" s="241"/>
      <c r="B72" s="84">
        <v>6000100</v>
      </c>
      <c r="C72" s="83"/>
      <c r="D72" s="83"/>
      <c r="E72" s="82" t="s">
        <v>14</v>
      </c>
      <c r="F72" s="83">
        <v>225</v>
      </c>
      <c r="G72" s="58"/>
      <c r="H72" s="58"/>
      <c r="I72" s="58"/>
      <c r="J72" s="58" t="e">
        <f t="shared" si="16"/>
        <v>#DIV/0!</v>
      </c>
      <c r="K72" s="58" t="e">
        <f t="shared" si="0"/>
        <v>#DIV/0!</v>
      </c>
    </row>
    <row r="73" spans="1:11" s="1" customFormat="1" ht="18.75">
      <c r="A73" s="241"/>
      <c r="B73" s="84">
        <v>9206020</v>
      </c>
      <c r="C73" s="83"/>
      <c r="D73" s="83"/>
      <c r="E73" s="82" t="s">
        <v>110</v>
      </c>
      <c r="F73" s="83">
        <v>223</v>
      </c>
      <c r="G73" s="58">
        <v>93000</v>
      </c>
      <c r="H73" s="58">
        <v>65316</v>
      </c>
      <c r="I73" s="58">
        <v>65316</v>
      </c>
      <c r="J73" s="58">
        <f t="shared" si="16"/>
        <v>70.232258064516131</v>
      </c>
      <c r="K73" s="58">
        <f t="shared" si="0"/>
        <v>100</v>
      </c>
    </row>
    <row r="74" spans="1:11" s="1" customFormat="1" ht="18.75" hidden="1" customHeight="1">
      <c r="A74" s="241"/>
      <c r="B74" s="84">
        <v>9206020</v>
      </c>
      <c r="C74" s="83"/>
      <c r="D74" s="83"/>
      <c r="E74" s="82" t="s">
        <v>110</v>
      </c>
      <c r="F74" s="83">
        <v>241</v>
      </c>
      <c r="G74" s="58"/>
      <c r="H74" s="58"/>
      <c r="I74" s="58"/>
      <c r="J74" s="58"/>
      <c r="K74" s="58" t="e">
        <f t="shared" si="0"/>
        <v>#DIV/0!</v>
      </c>
    </row>
    <row r="75" spans="1:11" s="1" customFormat="1" ht="18.75" hidden="1" customHeight="1">
      <c r="A75" s="241"/>
      <c r="B75" s="84">
        <v>9206020</v>
      </c>
      <c r="C75" s="83"/>
      <c r="D75" s="83"/>
      <c r="E75" s="82" t="s">
        <v>110</v>
      </c>
      <c r="F75" s="83">
        <v>290</v>
      </c>
      <c r="G75" s="58"/>
      <c r="H75" s="58"/>
      <c r="I75" s="58"/>
      <c r="J75" s="58"/>
      <c r="K75" s="58" t="e">
        <f t="shared" si="0"/>
        <v>#DIV/0!</v>
      </c>
    </row>
    <row r="76" spans="1:11" s="1" customFormat="1" ht="18.75" hidden="1" customHeight="1">
      <c r="A76" s="241"/>
      <c r="B76" s="84">
        <v>9206020</v>
      </c>
      <c r="C76" s="83"/>
      <c r="D76" s="83"/>
      <c r="E76" s="82" t="s">
        <v>110</v>
      </c>
      <c r="F76" s="83">
        <v>310</v>
      </c>
      <c r="G76" s="58"/>
      <c r="H76" s="58"/>
      <c r="I76" s="58"/>
      <c r="J76" s="58"/>
      <c r="K76" s="58" t="e">
        <f t="shared" si="0"/>
        <v>#DIV/0!</v>
      </c>
    </row>
    <row r="77" spans="1:11" s="1" customFormat="1" ht="18.75">
      <c r="A77" s="241"/>
      <c r="B77" s="84">
        <v>9206020</v>
      </c>
      <c r="C77" s="83"/>
      <c r="D77" s="83"/>
      <c r="E77" s="82" t="s">
        <v>110</v>
      </c>
      <c r="F77" s="83">
        <v>225</v>
      </c>
      <c r="G77" s="58">
        <v>25121.3</v>
      </c>
      <c r="H77" s="58">
        <v>18964.5</v>
      </c>
      <c r="I77" s="58">
        <v>18964.5</v>
      </c>
      <c r="J77" s="58">
        <f>I77/G77*100</f>
        <v>75.491714202688556</v>
      </c>
      <c r="K77" s="58">
        <f t="shared" si="0"/>
        <v>100</v>
      </c>
    </row>
    <row r="78" spans="1:11" ht="21" customHeight="1">
      <c r="A78" s="241"/>
      <c r="B78" s="84">
        <v>9206020</v>
      </c>
      <c r="C78" s="83"/>
      <c r="D78" s="83"/>
      <c r="E78" s="82" t="s">
        <v>110</v>
      </c>
      <c r="F78" s="83">
        <v>310</v>
      </c>
      <c r="G78" s="58">
        <v>3470.7</v>
      </c>
      <c r="H78" s="58">
        <v>3470.6</v>
      </c>
      <c r="I78" s="58">
        <v>3470.6</v>
      </c>
      <c r="J78" s="58">
        <f t="shared" ref="J78:J80" si="17">I78/G78*100</f>
        <v>99.997118736854247</v>
      </c>
      <c r="K78" s="58">
        <f t="shared" si="0"/>
        <v>100</v>
      </c>
    </row>
    <row r="79" spans="1:11" ht="18.75">
      <c r="A79" s="241"/>
      <c r="B79" s="84">
        <v>9200800</v>
      </c>
      <c r="C79" s="83"/>
      <c r="D79" s="83"/>
      <c r="E79" s="82" t="s">
        <v>110</v>
      </c>
      <c r="F79" s="83">
        <v>223</v>
      </c>
      <c r="G79" s="58">
        <v>21269.200000000001</v>
      </c>
      <c r="H79" s="58">
        <v>21269.200000000001</v>
      </c>
      <c r="I79" s="58">
        <v>21269.200000000001</v>
      </c>
      <c r="J79" s="58">
        <f t="shared" si="17"/>
        <v>100</v>
      </c>
      <c r="K79" s="58">
        <f>I79/H79*100</f>
        <v>100</v>
      </c>
    </row>
    <row r="80" spans="1:11" ht="18.75">
      <c r="A80" s="242"/>
      <c r="B80" s="84" t="s">
        <v>207</v>
      </c>
      <c r="C80" s="83"/>
      <c r="D80" s="83"/>
      <c r="E80" s="82" t="s">
        <v>111</v>
      </c>
      <c r="F80" s="83">
        <v>241</v>
      </c>
      <c r="G80" s="58">
        <v>10736.5</v>
      </c>
      <c r="H80" s="58">
        <v>5792.8</v>
      </c>
      <c r="I80" s="58">
        <v>5792.8</v>
      </c>
      <c r="J80" s="58">
        <f t="shared" si="17"/>
        <v>53.954268150700877</v>
      </c>
      <c r="K80" s="58">
        <f>I80/H80*100</f>
        <v>100</v>
      </c>
    </row>
    <row r="81" spans="1:11" ht="18.75" hidden="1" customHeight="1">
      <c r="A81" s="229" t="s">
        <v>46</v>
      </c>
      <c r="B81" s="84">
        <v>6000100</v>
      </c>
      <c r="C81" s="83"/>
      <c r="D81" s="83"/>
      <c r="E81" s="82" t="s">
        <v>14</v>
      </c>
      <c r="F81" s="87"/>
      <c r="G81" s="58"/>
      <c r="H81" s="58"/>
      <c r="I81" s="58"/>
      <c r="J81" s="58" t="e">
        <f>I81/G81*100</f>
        <v>#DIV/0!</v>
      </c>
      <c r="K81" s="58" t="e">
        <f>I81/H81*100</f>
        <v>#DIV/0!</v>
      </c>
    </row>
    <row r="82" spans="1:11" ht="18.75" hidden="1" customHeight="1">
      <c r="A82" s="229"/>
      <c r="B82" s="84">
        <v>6000100</v>
      </c>
      <c r="C82" s="83"/>
      <c r="D82" s="83"/>
      <c r="E82" s="82" t="s">
        <v>14</v>
      </c>
      <c r="F82" s="83">
        <v>225</v>
      </c>
      <c r="G82" s="58"/>
      <c r="H82" s="58"/>
      <c r="I82" s="58"/>
      <c r="J82" s="58" t="e">
        <f>I82/G82*100</f>
        <v>#DIV/0!</v>
      </c>
      <c r="K82" s="58" t="e">
        <f>I82/H82*100</f>
        <v>#DIV/0!</v>
      </c>
    </row>
    <row r="83" spans="1:11" ht="18.75" hidden="1" customHeight="1">
      <c r="A83" s="229"/>
      <c r="B83" s="84">
        <v>6000100</v>
      </c>
      <c r="C83" s="83"/>
      <c r="D83" s="83"/>
      <c r="E83" s="82" t="s">
        <v>14</v>
      </c>
      <c r="F83" s="83">
        <v>226</v>
      </c>
      <c r="G83" s="58"/>
      <c r="H83" s="58"/>
      <c r="I83" s="58"/>
      <c r="J83" s="58" t="e">
        <f t="shared" ref="J83:J89" si="18">I83/G83*100</f>
        <v>#DIV/0!</v>
      </c>
      <c r="K83" s="58" t="e">
        <f>I83/H83*100</f>
        <v>#DIV/0!</v>
      </c>
    </row>
    <row r="84" spans="1:11" ht="18.75" hidden="1" customHeight="1">
      <c r="A84" s="229"/>
      <c r="B84" s="84">
        <v>6000100</v>
      </c>
      <c r="C84" s="83"/>
      <c r="D84" s="83"/>
      <c r="E84" s="82" t="s">
        <v>14</v>
      </c>
      <c r="F84" s="83">
        <v>290</v>
      </c>
      <c r="G84" s="58"/>
      <c r="H84" s="58"/>
      <c r="I84" s="58"/>
      <c r="J84" s="58"/>
      <c r="K84" s="58" t="e">
        <f t="shared" ref="K84:K119" si="19">I84/H84*100</f>
        <v>#DIV/0!</v>
      </c>
    </row>
    <row r="85" spans="1:11" ht="18.75" hidden="1" customHeight="1">
      <c r="A85" s="229"/>
      <c r="B85" s="84">
        <v>6000100</v>
      </c>
      <c r="C85" s="83"/>
      <c r="D85" s="83"/>
      <c r="E85" s="83">
        <v>500</v>
      </c>
      <c r="F85" s="83">
        <v>310</v>
      </c>
      <c r="G85" s="86"/>
      <c r="H85" s="86"/>
      <c r="I85" s="86"/>
      <c r="J85" s="58"/>
      <c r="K85" s="58" t="e">
        <f t="shared" si="19"/>
        <v>#DIV/0!</v>
      </c>
    </row>
    <row r="86" spans="1:11" ht="18.75" hidden="1" customHeight="1">
      <c r="A86" s="59"/>
      <c r="B86" s="84">
        <v>6000100</v>
      </c>
      <c r="C86" s="83"/>
      <c r="D86" s="83"/>
      <c r="E86" s="82" t="s">
        <v>14</v>
      </c>
      <c r="F86" s="83">
        <v>225</v>
      </c>
      <c r="G86" s="58"/>
      <c r="H86" s="58"/>
      <c r="I86" s="58"/>
      <c r="J86" s="58" t="e">
        <f t="shared" si="18"/>
        <v>#DIV/0!</v>
      </c>
      <c r="K86" s="58" t="e">
        <f t="shared" si="19"/>
        <v>#DIV/0!</v>
      </c>
    </row>
    <row r="87" spans="1:11" ht="18.75" hidden="1" customHeight="1">
      <c r="A87" s="59" t="s">
        <v>47</v>
      </c>
      <c r="B87" s="84">
        <v>6000100</v>
      </c>
      <c r="C87" s="83"/>
      <c r="D87" s="83"/>
      <c r="E87" s="82" t="s">
        <v>14</v>
      </c>
      <c r="F87" s="83">
        <v>225</v>
      </c>
      <c r="G87" s="58"/>
      <c r="H87" s="58"/>
      <c r="I87" s="58"/>
      <c r="J87" s="58" t="e">
        <f t="shared" si="18"/>
        <v>#DIV/0!</v>
      </c>
      <c r="K87" s="58" t="e">
        <f t="shared" si="19"/>
        <v>#DIV/0!</v>
      </c>
    </row>
    <row r="88" spans="1:11" ht="18.75" hidden="1" customHeight="1">
      <c r="A88" s="243" t="s">
        <v>48</v>
      </c>
      <c r="B88" s="84">
        <v>6000100</v>
      </c>
      <c r="C88" s="83"/>
      <c r="D88" s="83"/>
      <c r="E88" s="82" t="s">
        <v>14</v>
      </c>
      <c r="F88" s="83"/>
      <c r="G88" s="58"/>
      <c r="H88" s="58"/>
      <c r="I88" s="58"/>
      <c r="J88" s="58" t="e">
        <f t="shared" si="18"/>
        <v>#DIV/0!</v>
      </c>
      <c r="K88" s="58" t="e">
        <f t="shared" si="19"/>
        <v>#DIV/0!</v>
      </c>
    </row>
    <row r="89" spans="1:11" ht="18.75" hidden="1" customHeight="1">
      <c r="A89" s="244"/>
      <c r="B89" s="84">
        <v>6000100</v>
      </c>
      <c r="C89" s="83"/>
      <c r="D89" s="83"/>
      <c r="E89" s="83">
        <v>500</v>
      </c>
      <c r="F89" s="83">
        <v>225</v>
      </c>
      <c r="G89" s="58"/>
      <c r="H89" s="58"/>
      <c r="I89" s="58"/>
      <c r="J89" s="58" t="e">
        <f t="shared" si="18"/>
        <v>#DIV/0!</v>
      </c>
      <c r="K89" s="58" t="e">
        <f t="shared" si="19"/>
        <v>#DIV/0!</v>
      </c>
    </row>
    <row r="90" spans="1:11" ht="18.75" hidden="1" customHeight="1">
      <c r="A90" s="244"/>
      <c r="B90" s="84">
        <v>6000100</v>
      </c>
      <c r="C90" s="83"/>
      <c r="D90" s="83"/>
      <c r="E90" s="82" t="s">
        <v>14</v>
      </c>
      <c r="F90" s="83">
        <v>226</v>
      </c>
      <c r="G90" s="58"/>
      <c r="H90" s="58"/>
      <c r="I90" s="58"/>
      <c r="J90" s="58"/>
      <c r="K90" s="58" t="e">
        <f t="shared" si="19"/>
        <v>#DIV/0!</v>
      </c>
    </row>
    <row r="91" spans="1:11" ht="18.75" hidden="1" customHeight="1">
      <c r="A91" s="244"/>
      <c r="B91" s="84">
        <v>6000100</v>
      </c>
      <c r="C91" s="83"/>
      <c r="D91" s="83"/>
      <c r="E91" s="82" t="s">
        <v>14</v>
      </c>
      <c r="F91" s="83">
        <v>290</v>
      </c>
      <c r="G91" s="58"/>
      <c r="H91" s="58"/>
      <c r="I91" s="58"/>
      <c r="J91" s="58"/>
      <c r="K91" s="58" t="e">
        <f t="shared" si="19"/>
        <v>#DIV/0!</v>
      </c>
    </row>
    <row r="92" spans="1:11" ht="18.75" hidden="1" customHeight="1">
      <c r="A92" s="245"/>
      <c r="B92" s="84">
        <v>6000100</v>
      </c>
      <c r="C92" s="83"/>
      <c r="D92" s="83"/>
      <c r="E92" s="82" t="s">
        <v>14</v>
      </c>
      <c r="F92" s="83">
        <v>310</v>
      </c>
      <c r="G92" s="58"/>
      <c r="H92" s="58"/>
      <c r="I92" s="58"/>
      <c r="J92" s="58"/>
      <c r="K92" s="58" t="e">
        <f t="shared" si="19"/>
        <v>#DIV/0!</v>
      </c>
    </row>
    <row r="93" spans="1:11" s="1" customFormat="1" ht="18.75" hidden="1" customHeight="1">
      <c r="A93" s="229" t="s">
        <v>49</v>
      </c>
      <c r="B93" s="84">
        <v>6000100</v>
      </c>
      <c r="C93" s="83"/>
      <c r="D93" s="83"/>
      <c r="E93" s="82" t="s">
        <v>14</v>
      </c>
      <c r="F93" s="87"/>
      <c r="G93" s="58"/>
      <c r="H93" s="58"/>
      <c r="I93" s="58"/>
      <c r="J93" s="58" t="e">
        <f t="shared" ref="J93:J100" si="20">I93/G93*100</f>
        <v>#DIV/0!</v>
      </c>
      <c r="K93" s="58" t="e">
        <f t="shared" si="19"/>
        <v>#DIV/0!</v>
      </c>
    </row>
    <row r="94" spans="1:11" s="1" customFormat="1" ht="18.75" hidden="1" customHeight="1">
      <c r="A94" s="229"/>
      <c r="B94" s="84">
        <v>6000100</v>
      </c>
      <c r="C94" s="83"/>
      <c r="D94" s="83"/>
      <c r="E94" s="82" t="s">
        <v>14</v>
      </c>
      <c r="F94" s="83">
        <v>225</v>
      </c>
      <c r="G94" s="58"/>
      <c r="H94" s="58"/>
      <c r="I94" s="58"/>
      <c r="J94" s="58" t="e">
        <f t="shared" si="20"/>
        <v>#DIV/0!</v>
      </c>
      <c r="K94" s="58" t="e">
        <f t="shared" si="19"/>
        <v>#DIV/0!</v>
      </c>
    </row>
    <row r="95" spans="1:11" ht="18.75" hidden="1" customHeight="1">
      <c r="A95" s="229"/>
      <c r="B95" s="84">
        <v>6000100</v>
      </c>
      <c r="C95" s="83"/>
      <c r="D95" s="83"/>
      <c r="E95" s="82" t="s">
        <v>14</v>
      </c>
      <c r="F95" s="83">
        <v>226</v>
      </c>
      <c r="G95" s="58"/>
      <c r="H95" s="58"/>
      <c r="I95" s="58"/>
      <c r="J95" s="58" t="e">
        <f>I95/G95*100</f>
        <v>#DIV/0!</v>
      </c>
      <c r="K95" s="58" t="e">
        <f t="shared" si="19"/>
        <v>#DIV/0!</v>
      </c>
    </row>
    <row r="96" spans="1:11" ht="18.75" hidden="1" customHeight="1">
      <c r="A96" s="229"/>
      <c r="B96" s="84">
        <v>6000100</v>
      </c>
      <c r="C96" s="129"/>
      <c r="D96" s="129"/>
      <c r="E96" s="82" t="s">
        <v>14</v>
      </c>
      <c r="F96" s="83">
        <v>310</v>
      </c>
      <c r="G96" s="86"/>
      <c r="H96" s="86"/>
      <c r="I96" s="86"/>
      <c r="J96" s="58"/>
      <c r="K96" s="58" t="e">
        <f t="shared" si="19"/>
        <v>#DIV/0!</v>
      </c>
    </row>
    <row r="97" spans="1:11" ht="21" hidden="1" customHeight="1">
      <c r="A97" s="172"/>
      <c r="B97" s="84">
        <v>6000101</v>
      </c>
      <c r="C97" s="129"/>
      <c r="D97" s="129"/>
      <c r="E97" s="82" t="s">
        <v>13</v>
      </c>
      <c r="F97" s="83">
        <v>241</v>
      </c>
      <c r="G97" s="86">
        <v>0</v>
      </c>
      <c r="H97" s="86"/>
      <c r="I97" s="86"/>
      <c r="J97" s="58"/>
      <c r="K97" s="58"/>
    </row>
    <row r="98" spans="1:11" ht="22.5" customHeight="1">
      <c r="A98" s="240" t="s">
        <v>50</v>
      </c>
      <c r="B98" s="138"/>
      <c r="C98" s="141"/>
      <c r="D98" s="141"/>
      <c r="E98" s="200"/>
      <c r="F98" s="87"/>
      <c r="G98" s="58">
        <f>G99+G100+G101+G102</f>
        <v>29500.000000000004</v>
      </c>
      <c r="H98" s="58">
        <f t="shared" ref="H98:I98" si="21">H99+H100+H101+H102</f>
        <v>22295.8</v>
      </c>
      <c r="I98" s="58">
        <f t="shared" si="21"/>
        <v>22295.8</v>
      </c>
      <c r="J98" s="58">
        <f t="shared" si="20"/>
        <v>75.578983050847455</v>
      </c>
      <c r="K98" s="58">
        <f t="shared" si="19"/>
        <v>100</v>
      </c>
    </row>
    <row r="99" spans="1:11" ht="27.75" customHeight="1">
      <c r="A99" s="241"/>
      <c r="B99" s="259">
        <v>9206021</v>
      </c>
      <c r="C99" s="141"/>
      <c r="D99" s="141"/>
      <c r="E99" s="302" t="s">
        <v>110</v>
      </c>
      <c r="F99" s="83">
        <v>225</v>
      </c>
      <c r="G99" s="58">
        <f>21072.4+119.4</f>
        <v>21191.800000000003</v>
      </c>
      <c r="H99" s="58">
        <f>16779.1+119.4</f>
        <v>16898.5</v>
      </c>
      <c r="I99" s="58">
        <f>16779.1+119.4</f>
        <v>16898.5</v>
      </c>
      <c r="J99" s="58">
        <f t="shared" si="20"/>
        <v>79.740748780188554</v>
      </c>
      <c r="K99" s="58">
        <f t="shared" si="19"/>
        <v>100</v>
      </c>
    </row>
    <row r="100" spans="1:11" ht="25.5" customHeight="1">
      <c r="A100" s="241"/>
      <c r="B100" s="260"/>
      <c r="C100" s="141"/>
      <c r="D100" s="141"/>
      <c r="E100" s="303"/>
      <c r="F100" s="83">
        <v>226</v>
      </c>
      <c r="G100" s="58">
        <v>362.7</v>
      </c>
      <c r="H100" s="58">
        <v>299.8</v>
      </c>
      <c r="I100" s="58">
        <v>299.8</v>
      </c>
      <c r="J100" s="58">
        <f t="shared" si="20"/>
        <v>82.65784394816653</v>
      </c>
      <c r="K100" s="58">
        <f t="shared" si="19"/>
        <v>100</v>
      </c>
    </row>
    <row r="101" spans="1:11" ht="30" customHeight="1">
      <c r="A101" s="241"/>
      <c r="B101" s="299"/>
      <c r="C101" s="141"/>
      <c r="D101" s="141"/>
      <c r="E101" s="304"/>
      <c r="F101" s="83">
        <v>310</v>
      </c>
      <c r="G101" s="58">
        <f>1149.1+184.4</f>
        <v>1333.5</v>
      </c>
      <c r="H101" s="58">
        <v>597</v>
      </c>
      <c r="I101" s="58">
        <v>597</v>
      </c>
      <c r="J101" s="58">
        <f t="shared" ref="J101:J122" si="22">I101/G101*100</f>
        <v>44.769403824521937</v>
      </c>
      <c r="K101" s="58">
        <f t="shared" ref="K101" si="23">I101/H101*100</f>
        <v>100</v>
      </c>
    </row>
    <row r="102" spans="1:11" ht="28.5" customHeight="1">
      <c r="A102" s="242"/>
      <c r="B102" s="84" t="s">
        <v>206</v>
      </c>
      <c r="C102" s="83"/>
      <c r="D102" s="83"/>
      <c r="E102" s="82" t="s">
        <v>111</v>
      </c>
      <c r="F102" s="83">
        <v>241</v>
      </c>
      <c r="G102" s="58">
        <v>6612</v>
      </c>
      <c r="H102" s="58">
        <v>4500.5</v>
      </c>
      <c r="I102" s="58">
        <v>4500.5</v>
      </c>
      <c r="J102" s="58">
        <f t="shared" si="22"/>
        <v>68.065638233514818</v>
      </c>
      <c r="K102" s="58">
        <f t="shared" si="19"/>
        <v>100</v>
      </c>
    </row>
    <row r="103" spans="1:11" ht="93.75" hidden="1">
      <c r="A103" s="173" t="s">
        <v>51</v>
      </c>
      <c r="B103" s="84">
        <v>6000397</v>
      </c>
      <c r="C103" s="83"/>
      <c r="D103" s="83"/>
      <c r="E103" s="82" t="s">
        <v>13</v>
      </c>
      <c r="F103" s="83">
        <v>241</v>
      </c>
      <c r="G103" s="58"/>
      <c r="H103" s="58"/>
      <c r="I103" s="58"/>
      <c r="J103" s="58" t="e">
        <f t="shared" si="22"/>
        <v>#DIV/0!</v>
      </c>
      <c r="K103" s="58" t="e">
        <f t="shared" si="19"/>
        <v>#DIV/0!</v>
      </c>
    </row>
    <row r="104" spans="1:11" ht="27" hidden="1" customHeight="1">
      <c r="A104" s="218" t="s">
        <v>52</v>
      </c>
      <c r="B104" s="84">
        <v>6000398</v>
      </c>
      <c r="C104" s="83"/>
      <c r="D104" s="83"/>
      <c r="E104" s="82" t="s">
        <v>14</v>
      </c>
      <c r="F104" s="83"/>
      <c r="G104" s="58"/>
      <c r="H104" s="58"/>
      <c r="I104" s="58"/>
      <c r="J104" s="58" t="e">
        <f t="shared" si="22"/>
        <v>#DIV/0!</v>
      </c>
      <c r="K104" s="58" t="e">
        <f t="shared" si="19"/>
        <v>#DIV/0!</v>
      </c>
    </row>
    <row r="105" spans="1:11" ht="30" hidden="1" customHeight="1">
      <c r="A105" s="219"/>
      <c r="B105" s="84">
        <v>6000398</v>
      </c>
      <c r="C105" s="83"/>
      <c r="D105" s="83"/>
      <c r="E105" s="82" t="s">
        <v>14</v>
      </c>
      <c r="F105" s="83">
        <v>225</v>
      </c>
      <c r="G105" s="58"/>
      <c r="H105" s="58"/>
      <c r="I105" s="58"/>
      <c r="J105" s="58" t="e">
        <f t="shared" si="22"/>
        <v>#DIV/0!</v>
      </c>
      <c r="K105" s="58" t="e">
        <f t="shared" si="19"/>
        <v>#DIV/0!</v>
      </c>
    </row>
    <row r="106" spans="1:11" ht="30" hidden="1" customHeight="1">
      <c r="A106" s="219"/>
      <c r="B106" s="84">
        <v>6000398</v>
      </c>
      <c r="C106" s="83"/>
      <c r="D106" s="83"/>
      <c r="E106" s="82" t="s">
        <v>14</v>
      </c>
      <c r="F106" s="83">
        <v>226</v>
      </c>
      <c r="G106" s="58"/>
      <c r="H106" s="58"/>
      <c r="I106" s="58"/>
      <c r="J106" s="58" t="e">
        <f t="shared" si="22"/>
        <v>#DIV/0!</v>
      </c>
      <c r="K106" s="58" t="e">
        <f t="shared" si="19"/>
        <v>#DIV/0!</v>
      </c>
    </row>
    <row r="107" spans="1:11" ht="33.75" hidden="1" customHeight="1">
      <c r="A107" s="220"/>
      <c r="B107" s="84">
        <v>6000398</v>
      </c>
      <c r="C107" s="83"/>
      <c r="D107" s="83"/>
      <c r="E107" s="82" t="s">
        <v>14</v>
      </c>
      <c r="F107" s="83">
        <v>310</v>
      </c>
      <c r="G107" s="58"/>
      <c r="H107" s="58"/>
      <c r="I107" s="58"/>
      <c r="J107" s="58" t="e">
        <f t="shared" si="22"/>
        <v>#DIV/0!</v>
      </c>
      <c r="K107" s="58" t="e">
        <f t="shared" si="19"/>
        <v>#DIV/0!</v>
      </c>
    </row>
    <row r="108" spans="1:11" ht="18.75" hidden="1" customHeight="1">
      <c r="A108" s="74" t="s">
        <v>53</v>
      </c>
      <c r="B108" s="84">
        <v>6000397</v>
      </c>
      <c r="C108" s="83"/>
      <c r="D108" s="83"/>
      <c r="E108" s="82" t="s">
        <v>13</v>
      </c>
      <c r="F108" s="83">
        <v>241</v>
      </c>
      <c r="G108" s="58"/>
      <c r="H108" s="58"/>
      <c r="I108" s="58"/>
      <c r="J108" s="58" t="e">
        <f t="shared" si="22"/>
        <v>#DIV/0!</v>
      </c>
      <c r="K108" s="58" t="e">
        <f t="shared" si="19"/>
        <v>#DIV/0!</v>
      </c>
    </row>
    <row r="109" spans="1:11" ht="27" hidden="1" customHeight="1">
      <c r="A109" s="218" t="s">
        <v>54</v>
      </c>
      <c r="B109" s="84">
        <v>6000399</v>
      </c>
      <c r="C109" s="83"/>
      <c r="D109" s="83"/>
      <c r="E109" s="82" t="s">
        <v>14</v>
      </c>
      <c r="F109" s="87"/>
      <c r="G109" s="58"/>
      <c r="H109" s="58"/>
      <c r="I109" s="58"/>
      <c r="J109" s="58" t="e">
        <f t="shared" si="22"/>
        <v>#DIV/0!</v>
      </c>
      <c r="K109" s="58" t="e">
        <f t="shared" si="19"/>
        <v>#DIV/0!</v>
      </c>
    </row>
    <row r="110" spans="1:11" ht="25.5" hidden="1" customHeight="1">
      <c r="A110" s="219"/>
      <c r="B110" s="84">
        <v>6000399</v>
      </c>
      <c r="C110" s="83"/>
      <c r="D110" s="83"/>
      <c r="E110" s="82" t="s">
        <v>14</v>
      </c>
      <c r="F110" s="83">
        <v>225</v>
      </c>
      <c r="G110" s="58"/>
      <c r="H110" s="58"/>
      <c r="I110" s="58"/>
      <c r="J110" s="58" t="e">
        <f t="shared" si="22"/>
        <v>#DIV/0!</v>
      </c>
      <c r="K110" s="58" t="e">
        <f t="shared" si="19"/>
        <v>#DIV/0!</v>
      </c>
    </row>
    <row r="111" spans="1:11" ht="25.5" hidden="1" customHeight="1">
      <c r="A111" s="219"/>
      <c r="B111" s="84">
        <v>6000399</v>
      </c>
      <c r="C111" s="83"/>
      <c r="D111" s="83"/>
      <c r="E111" s="82" t="s">
        <v>14</v>
      </c>
      <c r="F111" s="83">
        <v>226</v>
      </c>
      <c r="G111" s="58"/>
      <c r="H111" s="58"/>
      <c r="I111" s="58"/>
      <c r="J111" s="58" t="e">
        <f t="shared" si="22"/>
        <v>#DIV/0!</v>
      </c>
      <c r="K111" s="58" t="e">
        <f t="shared" si="19"/>
        <v>#DIV/0!</v>
      </c>
    </row>
    <row r="112" spans="1:11" ht="26.25" hidden="1" customHeight="1">
      <c r="A112" s="220"/>
      <c r="B112" s="84">
        <v>6000399</v>
      </c>
      <c r="C112" s="83"/>
      <c r="D112" s="83"/>
      <c r="E112" s="82" t="s">
        <v>14</v>
      </c>
      <c r="F112" s="83">
        <v>310</v>
      </c>
      <c r="G112" s="58"/>
      <c r="H112" s="58"/>
      <c r="I112" s="58"/>
      <c r="J112" s="58" t="e">
        <f t="shared" si="22"/>
        <v>#DIV/0!</v>
      </c>
      <c r="K112" s="58" t="e">
        <f t="shared" si="19"/>
        <v>#DIV/0!</v>
      </c>
    </row>
    <row r="113" spans="1:11" ht="18.75" hidden="1" customHeight="1">
      <c r="A113" s="218" t="s">
        <v>55</v>
      </c>
      <c r="B113" s="84">
        <v>6000400</v>
      </c>
      <c r="C113" s="83"/>
      <c r="D113" s="83"/>
      <c r="E113" s="82" t="s">
        <v>14</v>
      </c>
      <c r="F113" s="87"/>
      <c r="G113" s="58"/>
      <c r="H113" s="58"/>
      <c r="I113" s="58"/>
      <c r="J113" s="58" t="e">
        <f t="shared" si="22"/>
        <v>#DIV/0!</v>
      </c>
      <c r="K113" s="58" t="e">
        <f t="shared" si="19"/>
        <v>#DIV/0!</v>
      </c>
    </row>
    <row r="114" spans="1:11" ht="18.75" hidden="1" customHeight="1">
      <c r="A114" s="219"/>
      <c r="B114" s="84">
        <v>6000400</v>
      </c>
      <c r="C114" s="83"/>
      <c r="D114" s="83"/>
      <c r="E114" s="82" t="s">
        <v>14</v>
      </c>
      <c r="F114" s="83">
        <v>225</v>
      </c>
      <c r="G114" s="58"/>
      <c r="H114" s="58"/>
      <c r="I114" s="58"/>
      <c r="J114" s="58" t="e">
        <f t="shared" si="22"/>
        <v>#DIV/0!</v>
      </c>
      <c r="K114" s="58" t="e">
        <f t="shared" si="19"/>
        <v>#DIV/0!</v>
      </c>
    </row>
    <row r="115" spans="1:11" ht="18.75" hidden="1" customHeight="1">
      <c r="A115" s="219"/>
      <c r="B115" s="84">
        <v>6000400</v>
      </c>
      <c r="C115" s="83"/>
      <c r="D115" s="83"/>
      <c r="E115" s="82" t="s">
        <v>14</v>
      </c>
      <c r="F115" s="83">
        <v>310</v>
      </c>
      <c r="G115" s="58"/>
      <c r="H115" s="58"/>
      <c r="I115" s="58"/>
      <c r="J115" s="58" t="e">
        <f t="shared" si="22"/>
        <v>#DIV/0!</v>
      </c>
      <c r="K115" s="58" t="e">
        <f t="shared" si="19"/>
        <v>#DIV/0!</v>
      </c>
    </row>
    <row r="116" spans="1:11" ht="18.75" hidden="1" customHeight="1">
      <c r="A116" s="219"/>
      <c r="B116" s="84">
        <v>6000400</v>
      </c>
      <c r="C116" s="83"/>
      <c r="D116" s="83"/>
      <c r="E116" s="82" t="s">
        <v>14</v>
      </c>
      <c r="F116" s="83">
        <v>226</v>
      </c>
      <c r="G116" s="58"/>
      <c r="H116" s="58"/>
      <c r="I116" s="58"/>
      <c r="J116" s="58" t="e">
        <f t="shared" si="22"/>
        <v>#DIV/0!</v>
      </c>
      <c r="K116" s="58" t="e">
        <f t="shared" si="19"/>
        <v>#DIV/0!</v>
      </c>
    </row>
    <row r="117" spans="1:11" ht="18.75" hidden="1" customHeight="1">
      <c r="A117" s="220"/>
      <c r="B117" s="84">
        <v>6000400</v>
      </c>
      <c r="C117" s="129"/>
      <c r="D117" s="129"/>
      <c r="E117" s="83">
        <v>500</v>
      </c>
      <c r="F117" s="83">
        <v>310</v>
      </c>
      <c r="G117" s="83"/>
      <c r="H117" s="86"/>
      <c r="I117" s="86"/>
      <c r="J117" s="58" t="e">
        <f t="shared" si="22"/>
        <v>#DIV/0!</v>
      </c>
      <c r="K117" s="58" t="e">
        <f t="shared" si="19"/>
        <v>#DIV/0!</v>
      </c>
    </row>
    <row r="118" spans="1:11" s="89" customFormat="1" ht="30.75" hidden="1" customHeight="1">
      <c r="A118" s="221" t="s">
        <v>56</v>
      </c>
      <c r="B118" s="84">
        <v>6000500</v>
      </c>
      <c r="C118" s="83"/>
      <c r="D118" s="83"/>
      <c r="E118" s="130"/>
      <c r="F118" s="83"/>
      <c r="G118" s="58"/>
      <c r="H118" s="58">
        <f t="shared" ref="H118:I118" si="24">H123+H130+H126</f>
        <v>62399.7</v>
      </c>
      <c r="I118" s="58">
        <f t="shared" si="24"/>
        <v>62399.7</v>
      </c>
      <c r="J118" s="58" t="e">
        <f t="shared" si="22"/>
        <v>#DIV/0!</v>
      </c>
      <c r="K118" s="58">
        <f t="shared" si="19"/>
        <v>100</v>
      </c>
    </row>
    <row r="119" spans="1:11" ht="18.75" hidden="1" customHeight="1">
      <c r="A119" s="222"/>
      <c r="B119" s="131">
        <v>6000500</v>
      </c>
      <c r="C119" s="92"/>
      <c r="D119" s="92"/>
      <c r="E119" s="132" t="s">
        <v>14</v>
      </c>
      <c r="F119" s="92">
        <v>226</v>
      </c>
      <c r="G119" s="91"/>
      <c r="H119" s="91"/>
      <c r="I119" s="91"/>
      <c r="J119" s="58" t="e">
        <f t="shared" si="22"/>
        <v>#DIV/0!</v>
      </c>
      <c r="K119" s="91" t="e">
        <f t="shared" si="19"/>
        <v>#DIV/0!</v>
      </c>
    </row>
    <row r="120" spans="1:11" ht="18.75" hidden="1" customHeight="1">
      <c r="A120" s="222"/>
      <c r="B120" s="133">
        <v>6000500</v>
      </c>
      <c r="C120" s="92"/>
      <c r="D120" s="92"/>
      <c r="E120" s="132" t="s">
        <v>13</v>
      </c>
      <c r="F120" s="92">
        <v>241</v>
      </c>
      <c r="G120" s="91"/>
      <c r="H120" s="91"/>
      <c r="I120" s="91"/>
      <c r="J120" s="58" t="e">
        <f t="shared" si="22"/>
        <v>#DIV/0!</v>
      </c>
      <c r="K120" s="91"/>
    </row>
    <row r="121" spans="1:11" ht="18.75" hidden="1" customHeight="1">
      <c r="A121" s="222"/>
      <c r="B121" s="133">
        <v>6000500</v>
      </c>
      <c r="C121" s="92"/>
      <c r="D121" s="92"/>
      <c r="E121" s="132" t="s">
        <v>14</v>
      </c>
      <c r="F121" s="92">
        <v>310</v>
      </c>
      <c r="G121" s="91"/>
      <c r="H121" s="91"/>
      <c r="I121" s="91"/>
      <c r="J121" s="58" t="e">
        <f t="shared" si="22"/>
        <v>#DIV/0!</v>
      </c>
      <c r="K121" s="91" t="e">
        <f t="shared" ref="K121:K186" si="25">I121/H121*100</f>
        <v>#DIV/0!</v>
      </c>
    </row>
    <row r="122" spans="1:11" ht="18.75" hidden="1" customHeight="1">
      <c r="A122" s="223"/>
      <c r="B122" s="133">
        <v>6000500</v>
      </c>
      <c r="C122" s="134"/>
      <c r="D122" s="134"/>
      <c r="E122" s="92">
        <v>500</v>
      </c>
      <c r="F122" s="92">
        <v>340</v>
      </c>
      <c r="G122" s="92"/>
      <c r="H122" s="93"/>
      <c r="I122" s="93"/>
      <c r="J122" s="58" t="e">
        <f t="shared" si="22"/>
        <v>#DIV/0!</v>
      </c>
      <c r="K122" s="93" t="e">
        <f t="shared" si="25"/>
        <v>#DIV/0!</v>
      </c>
    </row>
    <row r="123" spans="1:11" ht="42.75" customHeight="1">
      <c r="A123" s="59" t="s">
        <v>57</v>
      </c>
      <c r="B123" s="135">
        <v>9206007</v>
      </c>
      <c r="C123" s="83"/>
      <c r="D123" s="83"/>
      <c r="E123" s="82" t="s">
        <v>111</v>
      </c>
      <c r="F123" s="83">
        <v>241</v>
      </c>
      <c r="G123" s="58">
        <v>81581.399999999994</v>
      </c>
      <c r="H123" s="58">
        <v>62399.7</v>
      </c>
      <c r="I123" s="58">
        <v>62399.7</v>
      </c>
      <c r="J123" s="58">
        <f>I123/G123*100</f>
        <v>76.487655274364002</v>
      </c>
      <c r="K123" s="58">
        <f t="shared" si="25"/>
        <v>100</v>
      </c>
    </row>
    <row r="124" spans="1:11" ht="18.75" hidden="1" customHeight="1">
      <c r="A124" s="221" t="s">
        <v>58</v>
      </c>
      <c r="B124" s="246">
        <v>6000502</v>
      </c>
      <c r="C124" s="83"/>
      <c r="D124" s="83"/>
      <c r="E124" s="82"/>
      <c r="F124" s="83"/>
      <c r="G124" s="58"/>
      <c r="H124" s="58"/>
      <c r="I124" s="58"/>
      <c r="J124" s="58" t="e">
        <f t="shared" ref="J124:J136" si="26">I124/G124*100</f>
        <v>#DIV/0!</v>
      </c>
      <c r="K124" s="58" t="e">
        <f t="shared" si="25"/>
        <v>#DIV/0!</v>
      </c>
    </row>
    <row r="125" spans="1:11" ht="18.75" hidden="1" customHeight="1">
      <c r="A125" s="224"/>
      <c r="B125" s="247"/>
      <c r="C125" s="83"/>
      <c r="D125" s="83"/>
      <c r="E125" s="82" t="s">
        <v>14</v>
      </c>
      <c r="F125" s="83">
        <v>226</v>
      </c>
      <c r="G125" s="58"/>
      <c r="H125" s="58"/>
      <c r="I125" s="58"/>
      <c r="J125" s="58" t="e">
        <f t="shared" si="26"/>
        <v>#DIV/0!</v>
      </c>
      <c r="K125" s="58" t="e">
        <f t="shared" si="25"/>
        <v>#DIV/0!</v>
      </c>
    </row>
    <row r="126" spans="1:11" ht="24.75" hidden="1" customHeight="1">
      <c r="A126" s="224"/>
      <c r="B126" s="247"/>
      <c r="C126" s="83"/>
      <c r="D126" s="83"/>
      <c r="E126" s="250" t="s">
        <v>14</v>
      </c>
      <c r="F126" s="83"/>
      <c r="G126" s="58">
        <f>G127+G129</f>
        <v>0</v>
      </c>
      <c r="H126" s="58">
        <f>H127+H129+H128</f>
        <v>0</v>
      </c>
      <c r="I126" s="58">
        <f>I127+I129+I128</f>
        <v>0</v>
      </c>
      <c r="J126" s="58" t="e">
        <f t="shared" si="26"/>
        <v>#DIV/0!</v>
      </c>
      <c r="K126" s="58" t="e">
        <f t="shared" si="25"/>
        <v>#DIV/0!</v>
      </c>
    </row>
    <row r="127" spans="1:11" ht="25.5" hidden="1" customHeight="1">
      <c r="A127" s="224"/>
      <c r="B127" s="248"/>
      <c r="C127" s="83"/>
      <c r="D127" s="83"/>
      <c r="E127" s="251"/>
      <c r="F127" s="83">
        <v>226</v>
      </c>
      <c r="G127" s="58"/>
      <c r="H127" s="58"/>
      <c r="I127" s="58"/>
      <c r="J127" s="58" t="e">
        <f t="shared" si="26"/>
        <v>#DIV/0!</v>
      </c>
      <c r="K127" s="58" t="e">
        <f t="shared" si="25"/>
        <v>#DIV/0!</v>
      </c>
    </row>
    <row r="128" spans="1:11" ht="25.5" hidden="1" customHeight="1">
      <c r="A128" s="224"/>
      <c r="B128" s="248"/>
      <c r="C128" s="83"/>
      <c r="D128" s="83"/>
      <c r="E128" s="251"/>
      <c r="F128" s="83">
        <v>310</v>
      </c>
      <c r="G128" s="58"/>
      <c r="H128" s="58"/>
      <c r="I128" s="58"/>
      <c r="J128" s="58"/>
      <c r="K128" s="58" t="e">
        <f t="shared" si="25"/>
        <v>#DIV/0!</v>
      </c>
    </row>
    <row r="129" spans="1:11" ht="27.75" hidden="1" customHeight="1">
      <c r="A129" s="225"/>
      <c r="B129" s="249"/>
      <c r="C129" s="83"/>
      <c r="D129" s="83"/>
      <c r="E129" s="252"/>
      <c r="F129" s="83">
        <v>340</v>
      </c>
      <c r="G129" s="58"/>
      <c r="H129" s="58"/>
      <c r="I129" s="58"/>
      <c r="J129" s="58" t="e">
        <f t="shared" si="26"/>
        <v>#DIV/0!</v>
      </c>
      <c r="K129" s="58" t="e">
        <f t="shared" si="25"/>
        <v>#DIV/0!</v>
      </c>
    </row>
    <row r="130" spans="1:11" ht="62.25" hidden="1" customHeight="1">
      <c r="A130" s="94" t="s">
        <v>59</v>
      </c>
      <c r="B130" s="84">
        <v>6000505</v>
      </c>
      <c r="C130" s="83"/>
      <c r="D130" s="83"/>
      <c r="E130" s="82" t="s">
        <v>13</v>
      </c>
      <c r="F130" s="83">
        <v>241</v>
      </c>
      <c r="G130" s="58"/>
      <c r="H130" s="58"/>
      <c r="I130" s="58"/>
      <c r="J130" s="58" t="e">
        <f t="shared" si="26"/>
        <v>#DIV/0!</v>
      </c>
      <c r="K130" s="58" t="e">
        <f t="shared" si="25"/>
        <v>#DIV/0!</v>
      </c>
    </row>
    <row r="131" spans="1:11" ht="37.5" hidden="1">
      <c r="A131" s="94" t="s">
        <v>60</v>
      </c>
      <c r="B131" s="136">
        <v>6000504</v>
      </c>
      <c r="C131" s="83"/>
      <c r="D131" s="83"/>
      <c r="E131" s="82" t="s">
        <v>13</v>
      </c>
      <c r="F131" s="83">
        <v>241</v>
      </c>
      <c r="G131" s="58"/>
      <c r="H131" s="58"/>
      <c r="I131" s="58"/>
      <c r="J131" s="58" t="e">
        <f t="shared" si="26"/>
        <v>#DIV/0!</v>
      </c>
      <c r="K131" s="58" t="e">
        <f t="shared" si="25"/>
        <v>#DIV/0!</v>
      </c>
    </row>
    <row r="132" spans="1:11" ht="37.5" hidden="1">
      <c r="A132" s="59" t="s">
        <v>61</v>
      </c>
      <c r="B132" s="136">
        <v>6000506</v>
      </c>
      <c r="C132" s="83"/>
      <c r="D132" s="83"/>
      <c r="E132" s="82" t="s">
        <v>13</v>
      </c>
      <c r="F132" s="83">
        <v>241</v>
      </c>
      <c r="G132" s="58"/>
      <c r="H132" s="58"/>
      <c r="I132" s="58"/>
      <c r="J132" s="58" t="e">
        <f t="shared" si="26"/>
        <v>#DIV/0!</v>
      </c>
      <c r="K132" s="58" t="e">
        <f t="shared" si="25"/>
        <v>#DIV/0!</v>
      </c>
    </row>
    <row r="133" spans="1:11" ht="18.75" hidden="1" customHeight="1">
      <c r="A133" s="59" t="s">
        <v>62</v>
      </c>
      <c r="B133" s="137">
        <v>6000599</v>
      </c>
      <c r="C133" s="83"/>
      <c r="D133" s="83"/>
      <c r="E133" s="82" t="s">
        <v>13</v>
      </c>
      <c r="F133" s="83">
        <v>242</v>
      </c>
      <c r="G133" s="58"/>
      <c r="H133" s="58"/>
      <c r="I133" s="58"/>
      <c r="J133" s="58" t="e">
        <f t="shared" si="26"/>
        <v>#DIV/0!</v>
      </c>
      <c r="K133" s="58" t="e">
        <f t="shared" si="25"/>
        <v>#DIV/0!</v>
      </c>
    </row>
    <row r="134" spans="1:11" ht="18.75" hidden="1" customHeight="1">
      <c r="A134" s="218" t="s">
        <v>63</v>
      </c>
      <c r="B134" s="137">
        <v>7955100</v>
      </c>
      <c r="C134" s="83"/>
      <c r="D134" s="83"/>
      <c r="E134" s="82" t="s">
        <v>14</v>
      </c>
      <c r="F134" s="83"/>
      <c r="G134" s="58"/>
      <c r="H134" s="58"/>
      <c r="I134" s="58"/>
      <c r="J134" s="58" t="e">
        <f t="shared" si="26"/>
        <v>#DIV/0!</v>
      </c>
      <c r="K134" s="58" t="e">
        <f t="shared" si="25"/>
        <v>#DIV/0!</v>
      </c>
    </row>
    <row r="135" spans="1:11" ht="18.75" hidden="1" customHeight="1">
      <c r="A135" s="219"/>
      <c r="B135" s="137">
        <v>7955100</v>
      </c>
      <c r="C135" s="83"/>
      <c r="D135" s="83"/>
      <c r="E135" s="82" t="s">
        <v>14</v>
      </c>
      <c r="F135" s="83">
        <v>225</v>
      </c>
      <c r="G135" s="58">
        <v>0</v>
      </c>
      <c r="H135" s="58"/>
      <c r="I135" s="58"/>
      <c r="J135" s="58" t="e">
        <f t="shared" si="26"/>
        <v>#DIV/0!</v>
      </c>
      <c r="K135" s="58" t="e">
        <f t="shared" si="25"/>
        <v>#DIV/0!</v>
      </c>
    </row>
    <row r="136" spans="1:11" ht="18.75" hidden="1" customHeight="1">
      <c r="A136" s="220"/>
      <c r="B136" s="137">
        <v>7955100</v>
      </c>
      <c r="C136" s="83"/>
      <c r="D136" s="83"/>
      <c r="E136" s="82" t="s">
        <v>14</v>
      </c>
      <c r="F136" s="83">
        <v>310</v>
      </c>
      <c r="G136" s="58">
        <v>0</v>
      </c>
      <c r="H136" s="58"/>
      <c r="I136" s="58"/>
      <c r="J136" s="58" t="e">
        <f t="shared" si="26"/>
        <v>#DIV/0!</v>
      </c>
      <c r="K136" s="58" t="e">
        <f t="shared" si="25"/>
        <v>#DIV/0!</v>
      </c>
    </row>
    <row r="137" spans="1:11" ht="29.25" hidden="1" customHeight="1">
      <c r="A137" s="218" t="s">
        <v>64</v>
      </c>
      <c r="B137" s="138">
        <v>1009001</v>
      </c>
      <c r="C137" s="84"/>
      <c r="D137" s="84"/>
      <c r="E137" s="183" t="s">
        <v>14</v>
      </c>
      <c r="F137" s="140"/>
      <c r="G137" s="58"/>
      <c r="H137" s="58"/>
      <c r="I137" s="58"/>
      <c r="J137" s="58"/>
      <c r="K137" s="58" t="e">
        <f t="shared" si="25"/>
        <v>#DIV/0!</v>
      </c>
    </row>
    <row r="138" spans="1:11" ht="24" hidden="1" customHeight="1">
      <c r="A138" s="219"/>
      <c r="B138" s="138">
        <v>1009001</v>
      </c>
      <c r="C138" s="84"/>
      <c r="D138" s="84"/>
      <c r="E138" s="183" t="s">
        <v>14</v>
      </c>
      <c r="F138" s="84">
        <v>225</v>
      </c>
      <c r="G138" s="58"/>
      <c r="H138" s="58"/>
      <c r="I138" s="58"/>
      <c r="J138" s="58"/>
      <c r="K138" s="58" t="e">
        <f t="shared" si="25"/>
        <v>#DIV/0!</v>
      </c>
    </row>
    <row r="139" spans="1:11" ht="18.75" hidden="1" customHeight="1">
      <c r="A139" s="219"/>
      <c r="B139" s="138">
        <v>1009001</v>
      </c>
      <c r="C139" s="84"/>
      <c r="D139" s="84"/>
      <c r="E139" s="183" t="s">
        <v>14</v>
      </c>
      <c r="F139" s="84">
        <v>226</v>
      </c>
      <c r="G139" s="58"/>
      <c r="H139" s="58"/>
      <c r="I139" s="58"/>
      <c r="J139" s="58"/>
      <c r="K139" s="58" t="e">
        <f t="shared" si="25"/>
        <v>#DIV/0!</v>
      </c>
    </row>
    <row r="140" spans="1:11" ht="23.25" hidden="1" customHeight="1">
      <c r="A140" s="220"/>
      <c r="B140" s="141">
        <v>1009001</v>
      </c>
      <c r="C140" s="84"/>
      <c r="D140" s="84"/>
      <c r="E140" s="142" t="s">
        <v>14</v>
      </c>
      <c r="F140" s="84">
        <v>310</v>
      </c>
      <c r="G140" s="58"/>
      <c r="H140" s="86"/>
      <c r="I140" s="86"/>
      <c r="J140" s="58"/>
      <c r="K140" s="58" t="e">
        <f t="shared" si="25"/>
        <v>#DIV/0!</v>
      </c>
    </row>
    <row r="141" spans="1:11" ht="37.5" hidden="1">
      <c r="A141" s="177" t="s">
        <v>65</v>
      </c>
      <c r="B141" s="181">
        <v>7953800</v>
      </c>
      <c r="C141" s="144"/>
      <c r="D141" s="144"/>
      <c r="E141" s="179" t="s">
        <v>14</v>
      </c>
      <c r="F141" s="84">
        <v>310</v>
      </c>
      <c r="G141" s="98"/>
      <c r="H141" s="98"/>
      <c r="I141" s="98"/>
      <c r="J141" s="58" t="e">
        <f t="shared" ref="J141:J144" si="27">I141/G141*100</f>
        <v>#DIV/0!</v>
      </c>
      <c r="K141" s="58" t="e">
        <f t="shared" si="25"/>
        <v>#DIV/0!</v>
      </c>
    </row>
    <row r="142" spans="1:11" ht="75" hidden="1" customHeight="1">
      <c r="A142" s="99" t="s">
        <v>66</v>
      </c>
      <c r="B142" s="181">
        <v>7953900</v>
      </c>
      <c r="C142" s="83"/>
      <c r="D142" s="83"/>
      <c r="E142" s="83">
        <v>500</v>
      </c>
      <c r="F142" s="83">
        <v>310</v>
      </c>
      <c r="G142" s="83"/>
      <c r="H142" s="83"/>
      <c r="I142" s="86"/>
      <c r="J142" s="58" t="e">
        <f t="shared" si="27"/>
        <v>#DIV/0!</v>
      </c>
      <c r="K142" s="86" t="e">
        <f t="shared" si="25"/>
        <v>#DIV/0!</v>
      </c>
    </row>
    <row r="143" spans="1:11" ht="18.75" hidden="1">
      <c r="A143" s="59" t="s">
        <v>67</v>
      </c>
      <c r="B143" s="136">
        <v>3400702</v>
      </c>
      <c r="C143" s="83"/>
      <c r="D143" s="83"/>
      <c r="E143" s="83">
        <v>500</v>
      </c>
      <c r="F143" s="83">
        <v>310</v>
      </c>
      <c r="G143" s="83"/>
      <c r="H143" s="86"/>
      <c r="I143" s="86"/>
      <c r="J143" s="58" t="e">
        <f t="shared" si="27"/>
        <v>#DIV/0!</v>
      </c>
      <c r="K143" s="86" t="e">
        <f t="shared" si="25"/>
        <v>#DIV/0!</v>
      </c>
    </row>
    <row r="144" spans="1:11" ht="56.25" hidden="1">
      <c r="A144" s="100" t="s">
        <v>68</v>
      </c>
      <c r="B144" s="180">
        <v>7953900</v>
      </c>
      <c r="C144" s="135"/>
      <c r="D144" s="135"/>
      <c r="E144" s="182">
        <v>500</v>
      </c>
      <c r="F144" s="135">
        <v>310</v>
      </c>
      <c r="G144" s="98"/>
      <c r="H144" s="86"/>
      <c r="I144" s="86"/>
      <c r="J144" s="58" t="e">
        <f t="shared" si="27"/>
        <v>#DIV/0!</v>
      </c>
      <c r="K144" s="58" t="e">
        <f t="shared" si="25"/>
        <v>#DIV/0!</v>
      </c>
    </row>
    <row r="145" spans="1:11" ht="21" hidden="1" customHeight="1">
      <c r="A145" s="218" t="s">
        <v>69</v>
      </c>
      <c r="B145" s="253">
        <v>7955100</v>
      </c>
      <c r="C145" s="135"/>
      <c r="D145" s="135"/>
      <c r="E145" s="256">
        <v>500</v>
      </c>
      <c r="F145" s="135"/>
      <c r="G145" s="98"/>
      <c r="H145" s="86"/>
      <c r="I145" s="86"/>
      <c r="J145" s="58"/>
      <c r="K145" s="58" t="e">
        <f t="shared" si="25"/>
        <v>#DIV/0!</v>
      </c>
    </row>
    <row r="146" spans="1:11" ht="30" hidden="1" customHeight="1">
      <c r="A146" s="219"/>
      <c r="B146" s="254"/>
      <c r="C146" s="135"/>
      <c r="D146" s="135"/>
      <c r="E146" s="257"/>
      <c r="F146" s="182">
        <v>225</v>
      </c>
      <c r="G146" s="98"/>
      <c r="H146" s="86"/>
      <c r="I146" s="86"/>
      <c r="J146" s="58"/>
      <c r="K146" s="58" t="e">
        <f t="shared" si="25"/>
        <v>#DIV/0!</v>
      </c>
    </row>
    <row r="147" spans="1:11" ht="30" hidden="1" customHeight="1">
      <c r="A147" s="220"/>
      <c r="B147" s="255"/>
      <c r="C147" s="135"/>
      <c r="D147" s="135"/>
      <c r="E147" s="258"/>
      <c r="F147" s="182">
        <v>310</v>
      </c>
      <c r="G147" s="98"/>
      <c r="H147" s="86"/>
      <c r="I147" s="86"/>
      <c r="J147" s="58"/>
      <c r="K147" s="58" t="e">
        <f t="shared" si="25"/>
        <v>#DIV/0!</v>
      </c>
    </row>
    <row r="148" spans="1:11" ht="37.5" hidden="1">
      <c r="A148" s="101" t="s">
        <v>70</v>
      </c>
      <c r="B148" s="180">
        <v>7955400</v>
      </c>
      <c r="C148" s="83"/>
      <c r="D148" s="83"/>
      <c r="E148" s="148">
        <v>500</v>
      </c>
      <c r="F148" s="83">
        <v>226</v>
      </c>
      <c r="G148" s="86"/>
      <c r="H148" s="86"/>
      <c r="I148" s="86"/>
      <c r="J148" s="58"/>
      <c r="K148" s="58" t="e">
        <f t="shared" si="25"/>
        <v>#DIV/0!</v>
      </c>
    </row>
    <row r="149" spans="1:11" ht="56.25" hidden="1">
      <c r="A149" s="101" t="s">
        <v>71</v>
      </c>
      <c r="B149" s="180">
        <v>5202700</v>
      </c>
      <c r="C149" s="83"/>
      <c r="D149" s="83"/>
      <c r="E149" s="148">
        <v>500</v>
      </c>
      <c r="F149" s="83">
        <v>225</v>
      </c>
      <c r="G149" s="86"/>
      <c r="H149" s="86"/>
      <c r="I149" s="86"/>
      <c r="J149" s="86"/>
      <c r="K149" s="86"/>
    </row>
    <row r="150" spans="1:11" ht="25.5" customHeight="1">
      <c r="A150" s="218" t="s">
        <v>122</v>
      </c>
      <c r="B150" s="259" t="s">
        <v>115</v>
      </c>
      <c r="C150" s="84"/>
      <c r="D150" s="84"/>
      <c r="E150" s="262" t="s">
        <v>110</v>
      </c>
      <c r="F150" s="140"/>
      <c r="G150" s="58">
        <f>SUM(G151:G154)</f>
        <v>60800.422940000004</v>
      </c>
      <c r="H150" s="58">
        <f>SUM(H151:H154)</f>
        <v>51270.500000000007</v>
      </c>
      <c r="I150" s="58">
        <f>SUM(I151:I154)</f>
        <v>51270.500000000007</v>
      </c>
      <c r="J150" s="58">
        <f t="shared" ref="J150:J152" si="28">I150/G150*100</f>
        <v>84.325893671160046</v>
      </c>
      <c r="K150" s="58">
        <f t="shared" si="25"/>
        <v>100</v>
      </c>
    </row>
    <row r="151" spans="1:11" ht="24.75" customHeight="1">
      <c r="A151" s="219"/>
      <c r="B151" s="260"/>
      <c r="C151" s="84"/>
      <c r="D151" s="84"/>
      <c r="E151" s="263"/>
      <c r="F151" s="84">
        <v>225</v>
      </c>
      <c r="G151" s="58">
        <v>45325.8</v>
      </c>
      <c r="H151" s="58">
        <v>39176</v>
      </c>
      <c r="I151" s="58">
        <v>39176</v>
      </c>
      <c r="J151" s="58">
        <f t="shared" si="28"/>
        <v>86.432010025195353</v>
      </c>
      <c r="K151" s="58">
        <f t="shared" si="25"/>
        <v>100</v>
      </c>
    </row>
    <row r="152" spans="1:11" ht="27.75" customHeight="1">
      <c r="A152" s="219"/>
      <c r="B152" s="260"/>
      <c r="C152" s="84"/>
      <c r="D152" s="84"/>
      <c r="E152" s="263"/>
      <c r="F152" s="84">
        <v>226</v>
      </c>
      <c r="G152" s="58">
        <v>2241.6</v>
      </c>
      <c r="H152" s="58">
        <v>1726.9</v>
      </c>
      <c r="I152" s="58">
        <v>1726.9</v>
      </c>
      <c r="J152" s="58">
        <f t="shared" si="28"/>
        <v>77.038722341184879</v>
      </c>
      <c r="K152" s="58">
        <f t="shared" si="25"/>
        <v>100</v>
      </c>
    </row>
    <row r="153" spans="1:11" ht="23.25" customHeight="1">
      <c r="A153" s="219"/>
      <c r="B153" s="260"/>
      <c r="C153" s="84"/>
      <c r="D153" s="84"/>
      <c r="E153" s="263"/>
      <c r="F153" s="84">
        <v>310</v>
      </c>
      <c r="G153" s="58">
        <v>8623.7000000000007</v>
      </c>
      <c r="H153" s="58">
        <v>5758.3</v>
      </c>
      <c r="I153" s="58">
        <v>5758.3</v>
      </c>
      <c r="J153" s="58">
        <f t="shared" ref="J153:J162" si="29">I153/G153*100</f>
        <v>66.772962881361835</v>
      </c>
      <c r="K153" s="58">
        <f t="shared" ref="K153:K162" si="30">I153/H153*100</f>
        <v>100</v>
      </c>
    </row>
    <row r="154" spans="1:11" ht="24" customHeight="1">
      <c r="A154" s="228"/>
      <c r="B154" s="261"/>
      <c r="C154" s="84"/>
      <c r="D154" s="84"/>
      <c r="E154" s="264"/>
      <c r="F154" s="84">
        <v>340</v>
      </c>
      <c r="G154" s="58">
        <v>4609.32294</v>
      </c>
      <c r="H154" s="58">
        <v>4609.3</v>
      </c>
      <c r="I154" s="58">
        <v>4609.3</v>
      </c>
      <c r="J154" s="58">
        <f t="shared" si="29"/>
        <v>99.999502313023015</v>
      </c>
      <c r="K154" s="58">
        <f t="shared" si="30"/>
        <v>100</v>
      </c>
    </row>
    <row r="155" spans="1:11" ht="18.75" hidden="1" customHeight="1">
      <c r="A155" s="243" t="s">
        <v>72</v>
      </c>
      <c r="B155" s="265">
        <v>1009001</v>
      </c>
      <c r="C155" s="31"/>
      <c r="D155" s="31"/>
      <c r="E155" s="268">
        <v>500</v>
      </c>
      <c r="F155" s="31"/>
      <c r="G155" s="58"/>
      <c r="H155" s="58"/>
      <c r="I155" s="58"/>
      <c r="J155" s="58" t="e">
        <f t="shared" si="29"/>
        <v>#DIV/0!</v>
      </c>
      <c r="K155" s="58" t="e">
        <f t="shared" si="30"/>
        <v>#DIV/0!</v>
      </c>
    </row>
    <row r="156" spans="1:11" ht="18.75" hidden="1" customHeight="1">
      <c r="A156" s="244"/>
      <c r="B156" s="266"/>
      <c r="C156" s="31"/>
      <c r="D156" s="31"/>
      <c r="E156" s="269"/>
      <c r="F156" s="31">
        <v>225</v>
      </c>
      <c r="G156" s="58"/>
      <c r="H156" s="58"/>
      <c r="I156" s="58"/>
      <c r="J156" s="58" t="e">
        <f t="shared" si="29"/>
        <v>#DIV/0!</v>
      </c>
      <c r="K156" s="58" t="e">
        <f t="shared" si="30"/>
        <v>#DIV/0!</v>
      </c>
    </row>
    <row r="157" spans="1:11" ht="18.75" hidden="1" customHeight="1">
      <c r="A157" s="245"/>
      <c r="B157" s="267"/>
      <c r="C157" s="31"/>
      <c r="D157" s="31"/>
      <c r="E157" s="270"/>
      <c r="F157" s="31">
        <v>310</v>
      </c>
      <c r="G157" s="58"/>
      <c r="H157" s="58"/>
      <c r="I157" s="58"/>
      <c r="J157" s="58" t="e">
        <f t="shared" si="29"/>
        <v>#DIV/0!</v>
      </c>
      <c r="K157" s="58" t="e">
        <f t="shared" si="30"/>
        <v>#DIV/0!</v>
      </c>
    </row>
    <row r="158" spans="1:11" ht="18.75" hidden="1">
      <c r="A158" s="59" t="s">
        <v>73</v>
      </c>
      <c r="B158" s="12">
        <v>6000507</v>
      </c>
      <c r="C158" s="31"/>
      <c r="D158" s="31"/>
      <c r="E158" s="30" t="s">
        <v>14</v>
      </c>
      <c r="F158" s="31">
        <v>340</v>
      </c>
      <c r="G158" s="58"/>
      <c r="H158" s="58"/>
      <c r="I158" s="58">
        <v>0</v>
      </c>
      <c r="J158" s="58" t="e">
        <f t="shared" si="29"/>
        <v>#DIV/0!</v>
      </c>
      <c r="K158" s="58" t="e">
        <f t="shared" si="30"/>
        <v>#DIV/0!</v>
      </c>
    </row>
    <row r="159" spans="1:11" ht="56.25" hidden="1" customHeight="1">
      <c r="A159" s="59" t="s">
        <v>74</v>
      </c>
      <c r="B159" s="12">
        <v>3150206</v>
      </c>
      <c r="C159" s="31"/>
      <c r="D159" s="31"/>
      <c r="E159" s="30" t="s">
        <v>14</v>
      </c>
      <c r="F159" s="31">
        <v>225</v>
      </c>
      <c r="G159" s="58"/>
      <c r="H159" s="58"/>
      <c r="I159" s="58"/>
      <c r="J159" s="58" t="e">
        <f t="shared" si="29"/>
        <v>#DIV/0!</v>
      </c>
      <c r="K159" s="58" t="e">
        <f t="shared" si="30"/>
        <v>#DIV/0!</v>
      </c>
    </row>
    <row r="160" spans="1:11" ht="56.25" hidden="1" customHeight="1">
      <c r="A160" s="178" t="s">
        <v>75</v>
      </c>
      <c r="B160" s="9">
        <v>5202700</v>
      </c>
      <c r="C160" s="25"/>
      <c r="D160" s="25"/>
      <c r="E160" s="102">
        <v>500</v>
      </c>
      <c r="F160" s="25">
        <v>225</v>
      </c>
      <c r="G160" s="58"/>
      <c r="H160" s="58"/>
      <c r="I160" s="58"/>
      <c r="J160" s="58" t="e">
        <f t="shared" si="29"/>
        <v>#DIV/0!</v>
      </c>
      <c r="K160" s="58" t="e">
        <f t="shared" si="30"/>
        <v>#DIV/0!</v>
      </c>
    </row>
    <row r="161" spans="1:11" ht="75" hidden="1" customHeight="1">
      <c r="A161" s="178" t="s">
        <v>76</v>
      </c>
      <c r="B161" s="9">
        <v>5202700</v>
      </c>
      <c r="C161" s="25"/>
      <c r="D161" s="25"/>
      <c r="E161" s="102">
        <v>500</v>
      </c>
      <c r="F161" s="25">
        <v>225</v>
      </c>
      <c r="G161" s="58"/>
      <c r="H161" s="58"/>
      <c r="I161" s="58"/>
      <c r="J161" s="58" t="e">
        <f t="shared" si="29"/>
        <v>#DIV/0!</v>
      </c>
      <c r="K161" s="58" t="e">
        <f t="shared" si="30"/>
        <v>#DIV/0!</v>
      </c>
    </row>
    <row r="162" spans="1:11" ht="18.75" hidden="1">
      <c r="A162" s="178" t="s">
        <v>77</v>
      </c>
      <c r="B162" s="9">
        <v>6000504</v>
      </c>
      <c r="C162" s="25"/>
      <c r="D162" s="25"/>
      <c r="E162" s="102">
        <v>500</v>
      </c>
      <c r="F162" s="25">
        <v>226</v>
      </c>
      <c r="G162" s="58"/>
      <c r="H162" s="58"/>
      <c r="I162" s="58"/>
      <c r="J162" s="58" t="e">
        <f t="shared" si="29"/>
        <v>#DIV/0!</v>
      </c>
      <c r="K162" s="58" t="e">
        <f t="shared" si="30"/>
        <v>#DIV/0!</v>
      </c>
    </row>
    <row r="163" spans="1:11" ht="33.75" customHeight="1">
      <c r="A163" s="218" t="s">
        <v>174</v>
      </c>
      <c r="B163" s="305" t="s">
        <v>205</v>
      </c>
      <c r="C163" s="31"/>
      <c r="D163" s="31"/>
      <c r="E163" s="30"/>
      <c r="F163" s="31"/>
      <c r="G163" s="58">
        <f>SUM(G164:G165)</f>
        <v>16.2</v>
      </c>
      <c r="H163" s="58">
        <f t="shared" ref="H163:I163" si="31">SUM(H164:H165)</f>
        <v>16.2</v>
      </c>
      <c r="I163" s="58">
        <f t="shared" si="31"/>
        <v>14.9</v>
      </c>
      <c r="J163" s="58">
        <f t="shared" ref="J163" si="32">I163/G163*100</f>
        <v>91.975308641975317</v>
      </c>
      <c r="K163" s="58">
        <f t="shared" si="25"/>
        <v>91.975308641975317</v>
      </c>
    </row>
    <row r="164" spans="1:11" ht="33.75" customHeight="1">
      <c r="A164" s="219"/>
      <c r="B164" s="306"/>
      <c r="C164" s="31"/>
      <c r="D164" s="31"/>
      <c r="E164" s="30" t="s">
        <v>110</v>
      </c>
      <c r="F164" s="31">
        <v>340</v>
      </c>
      <c r="G164" s="58">
        <v>14.9</v>
      </c>
      <c r="H164" s="58">
        <v>14.9</v>
      </c>
      <c r="I164" s="58">
        <v>14.9</v>
      </c>
      <c r="J164" s="58">
        <f t="shared" ref="J164:J166" si="33">I164/G164*100</f>
        <v>100</v>
      </c>
      <c r="K164" s="58">
        <f t="shared" ref="K164:K166" si="34">I164/H164*100</f>
        <v>100</v>
      </c>
    </row>
    <row r="165" spans="1:11" ht="33.75" customHeight="1">
      <c r="A165" s="220"/>
      <c r="B165" s="307"/>
      <c r="C165" s="31"/>
      <c r="D165" s="31"/>
      <c r="E165" s="30" t="s">
        <v>79</v>
      </c>
      <c r="F165" s="31">
        <v>242</v>
      </c>
      <c r="G165" s="58">
        <v>1.3</v>
      </c>
      <c r="H165" s="58">
        <v>1.3</v>
      </c>
      <c r="I165" s="58"/>
      <c r="J165" s="58"/>
      <c r="K165" s="58"/>
    </row>
    <row r="166" spans="1:11" ht="36" customHeight="1">
      <c r="A166" s="175" t="s">
        <v>172</v>
      </c>
      <c r="B166" s="12">
        <v>9206018</v>
      </c>
      <c r="C166" s="31"/>
      <c r="D166" s="31"/>
      <c r="E166" s="30" t="s">
        <v>79</v>
      </c>
      <c r="F166" s="31">
        <v>242</v>
      </c>
      <c r="G166" s="58">
        <v>105.1</v>
      </c>
      <c r="H166" s="58">
        <v>95</v>
      </c>
      <c r="I166" s="58">
        <v>95</v>
      </c>
      <c r="J166" s="58">
        <f t="shared" si="33"/>
        <v>90.390104662226463</v>
      </c>
      <c r="K166" s="58">
        <f t="shared" si="34"/>
        <v>100</v>
      </c>
    </row>
    <row r="167" spans="1:11" s="109" customFormat="1" ht="28.5" customHeight="1">
      <c r="A167" s="103" t="s">
        <v>81</v>
      </c>
      <c r="B167" s="104"/>
      <c r="C167" s="105"/>
      <c r="D167" s="105"/>
      <c r="E167" s="106"/>
      <c r="F167" s="105"/>
      <c r="G167" s="107">
        <f>G150+G155+G158+G159+G160+G161+G162+G166+G163</f>
        <v>60921.72294</v>
      </c>
      <c r="H167" s="107">
        <f t="shared" ref="H167:I167" si="35">H150+H155+H158+H159+H160+H161+H162+H166+H163</f>
        <v>51381.700000000004</v>
      </c>
      <c r="I167" s="107">
        <f t="shared" si="35"/>
        <v>51380.400000000009</v>
      </c>
      <c r="J167" s="108">
        <f>I167/G167*100</f>
        <v>84.338389527497512</v>
      </c>
      <c r="K167" s="108">
        <f t="shared" si="25"/>
        <v>99.997469916332079</v>
      </c>
    </row>
    <row r="168" spans="1:11" ht="29.25" customHeight="1">
      <c r="A168" s="218" t="s">
        <v>121</v>
      </c>
      <c r="B168" s="265" t="s">
        <v>116</v>
      </c>
      <c r="C168" s="31"/>
      <c r="D168" s="31"/>
      <c r="E168" s="275" t="s">
        <v>110</v>
      </c>
      <c r="F168" s="31"/>
      <c r="G168" s="58">
        <f>G169+G170+G171+G172+G173</f>
        <v>37697</v>
      </c>
      <c r="H168" s="58">
        <f t="shared" ref="H168:I168" si="36">H169+H170+H171+H172+H173</f>
        <v>24209.3</v>
      </c>
      <c r="I168" s="58">
        <f t="shared" si="36"/>
        <v>23942.7</v>
      </c>
      <c r="J168" s="26">
        <f>I168/G168*100</f>
        <v>63.513542191686348</v>
      </c>
      <c r="K168" s="26">
        <f t="shared" si="25"/>
        <v>98.89877030727861</v>
      </c>
    </row>
    <row r="169" spans="1:11" ht="29.25" customHeight="1">
      <c r="A169" s="219"/>
      <c r="B169" s="266"/>
      <c r="C169" s="31"/>
      <c r="D169" s="31"/>
      <c r="E169" s="293"/>
      <c r="F169" s="31">
        <v>224</v>
      </c>
      <c r="G169" s="58">
        <v>54.8</v>
      </c>
      <c r="H169" s="58">
        <v>54.8</v>
      </c>
      <c r="I169" s="58">
        <v>54.8</v>
      </c>
      <c r="J169" s="26">
        <f>I169/G169*100</f>
        <v>100</v>
      </c>
      <c r="K169" s="26">
        <f t="shared" ref="K169" si="37">I169/H169*100</f>
        <v>100</v>
      </c>
    </row>
    <row r="170" spans="1:11" ht="23.25" customHeight="1">
      <c r="A170" s="219"/>
      <c r="B170" s="266"/>
      <c r="C170" s="31"/>
      <c r="D170" s="31"/>
      <c r="E170" s="213"/>
      <c r="F170" s="31">
        <v>225</v>
      </c>
      <c r="G170" s="58">
        <v>28289.599999999999</v>
      </c>
      <c r="H170" s="58">
        <v>21078.5</v>
      </c>
      <c r="I170" s="58">
        <v>21037.5</v>
      </c>
      <c r="J170" s="26">
        <f t="shared" ref="J170:J172" si="38">I170/G170*100</f>
        <v>74.364784231661105</v>
      </c>
      <c r="K170" s="26">
        <f t="shared" si="25"/>
        <v>99.805489005384629</v>
      </c>
    </row>
    <row r="171" spans="1:11" ht="21.75" customHeight="1">
      <c r="A171" s="219"/>
      <c r="B171" s="266"/>
      <c r="C171" s="31"/>
      <c r="D171" s="31"/>
      <c r="E171" s="213"/>
      <c r="F171" s="31">
        <v>226</v>
      </c>
      <c r="G171" s="58">
        <v>648.9</v>
      </c>
      <c r="H171" s="58">
        <v>597.70000000000005</v>
      </c>
      <c r="I171" s="58">
        <v>597.70000000000005</v>
      </c>
      <c r="J171" s="26">
        <f t="shared" si="38"/>
        <v>92.10972414855911</v>
      </c>
      <c r="K171" s="26">
        <f t="shared" si="25"/>
        <v>100</v>
      </c>
    </row>
    <row r="172" spans="1:11" ht="21.75" customHeight="1">
      <c r="A172" s="290"/>
      <c r="B172" s="291"/>
      <c r="C172" s="31"/>
      <c r="D172" s="31"/>
      <c r="E172" s="213"/>
      <c r="F172" s="31">
        <v>310</v>
      </c>
      <c r="G172" s="58">
        <v>8703.7000000000007</v>
      </c>
      <c r="H172" s="58">
        <v>2478.3000000000002</v>
      </c>
      <c r="I172" s="58">
        <v>2252.6999999999998</v>
      </c>
      <c r="J172" s="26">
        <f t="shared" si="38"/>
        <v>25.882096120040899</v>
      </c>
      <c r="K172" s="26">
        <f t="shared" si="25"/>
        <v>90.896985837065714</v>
      </c>
    </row>
    <row r="173" spans="1:11" ht="21.75" hidden="1" customHeight="1">
      <c r="A173" s="228"/>
      <c r="B173" s="292"/>
      <c r="C173" s="31"/>
      <c r="D173" s="31"/>
      <c r="E173" s="214"/>
      <c r="F173" s="31">
        <v>340</v>
      </c>
      <c r="G173" s="58"/>
      <c r="H173" s="58"/>
      <c r="I173" s="58"/>
      <c r="J173" s="26" t="e">
        <f t="shared" ref="J173:J182" si="39">I173/G173*100</f>
        <v>#DIV/0!</v>
      </c>
      <c r="K173" s="26" t="e">
        <f t="shared" ref="K173:K182" si="40">I173/H173*100</f>
        <v>#DIV/0!</v>
      </c>
    </row>
    <row r="174" spans="1:11" ht="21.75" customHeight="1">
      <c r="A174" s="218" t="s">
        <v>174</v>
      </c>
      <c r="B174" s="265">
        <v>9200800</v>
      </c>
      <c r="C174" s="31"/>
      <c r="D174" s="31"/>
      <c r="E174" s="283">
        <v>244</v>
      </c>
      <c r="F174" s="31"/>
      <c r="G174" s="58">
        <f>G175+G176+G177</f>
        <v>1621.2</v>
      </c>
      <c r="H174" s="58">
        <f t="shared" ref="H174:I174" si="41">H175+H176+H177</f>
        <v>1621.2</v>
      </c>
      <c r="I174" s="58">
        <f t="shared" si="41"/>
        <v>1621.2</v>
      </c>
      <c r="J174" s="26">
        <f t="shared" si="39"/>
        <v>100</v>
      </c>
      <c r="K174" s="26">
        <f t="shared" si="40"/>
        <v>100</v>
      </c>
    </row>
    <row r="175" spans="1:11" ht="23.25" customHeight="1">
      <c r="A175" s="281"/>
      <c r="B175" s="266"/>
      <c r="C175" s="31"/>
      <c r="D175" s="31"/>
      <c r="E175" s="284"/>
      <c r="F175" s="184" t="s">
        <v>173</v>
      </c>
      <c r="G175" s="58">
        <v>81.7</v>
      </c>
      <c r="H175" s="58">
        <v>81.7</v>
      </c>
      <c r="I175" s="58">
        <v>81.7</v>
      </c>
      <c r="J175" s="26">
        <f t="shared" si="39"/>
        <v>100</v>
      </c>
      <c r="K175" s="26">
        <f t="shared" si="40"/>
        <v>100</v>
      </c>
    </row>
    <row r="176" spans="1:11" ht="23.25" customHeight="1">
      <c r="A176" s="281"/>
      <c r="B176" s="266"/>
      <c r="C176" s="31"/>
      <c r="D176" s="31"/>
      <c r="E176" s="284"/>
      <c r="F176" s="31">
        <v>225</v>
      </c>
      <c r="G176" s="58">
        <v>82.7</v>
      </c>
      <c r="H176" s="58">
        <v>82.7</v>
      </c>
      <c r="I176" s="58">
        <v>82.7</v>
      </c>
      <c r="J176" s="26">
        <f t="shared" si="39"/>
        <v>100</v>
      </c>
      <c r="K176" s="26">
        <f t="shared" si="40"/>
        <v>100</v>
      </c>
    </row>
    <row r="177" spans="1:12" ht="23.25" customHeight="1">
      <c r="A177" s="282"/>
      <c r="B177" s="267"/>
      <c r="C177" s="31"/>
      <c r="D177" s="31"/>
      <c r="E177" s="285"/>
      <c r="F177" s="31">
        <v>310</v>
      </c>
      <c r="G177" s="58">
        <v>1456.8</v>
      </c>
      <c r="H177" s="58">
        <v>1456.8</v>
      </c>
      <c r="I177" s="58">
        <v>1456.8</v>
      </c>
      <c r="J177" s="26">
        <f t="shared" si="39"/>
        <v>100</v>
      </c>
      <c r="K177" s="26">
        <f t="shared" si="40"/>
        <v>100</v>
      </c>
    </row>
    <row r="178" spans="1:12" ht="56.25" hidden="1" customHeight="1">
      <c r="A178" s="178" t="s">
        <v>75</v>
      </c>
      <c r="B178" s="9">
        <v>5202700</v>
      </c>
      <c r="C178" s="25"/>
      <c r="D178" s="25"/>
      <c r="E178" s="102">
        <v>500</v>
      </c>
      <c r="F178" s="25">
        <v>225</v>
      </c>
      <c r="G178" s="58">
        <v>0</v>
      </c>
      <c r="H178" s="58"/>
      <c r="I178" s="58"/>
      <c r="J178" s="26" t="e">
        <f t="shared" si="39"/>
        <v>#DIV/0!</v>
      </c>
      <c r="K178" s="26" t="e">
        <f t="shared" si="40"/>
        <v>#DIV/0!</v>
      </c>
    </row>
    <row r="179" spans="1:12" ht="75" hidden="1" customHeight="1">
      <c r="A179" s="178" t="s">
        <v>76</v>
      </c>
      <c r="B179" s="9">
        <v>5202700</v>
      </c>
      <c r="C179" s="25"/>
      <c r="D179" s="25"/>
      <c r="E179" s="102">
        <v>500</v>
      </c>
      <c r="F179" s="25">
        <v>225</v>
      </c>
      <c r="G179" s="58">
        <v>0</v>
      </c>
      <c r="H179" s="58"/>
      <c r="I179" s="58"/>
      <c r="J179" s="26" t="e">
        <f t="shared" si="39"/>
        <v>#DIV/0!</v>
      </c>
      <c r="K179" s="26" t="e">
        <f t="shared" si="40"/>
        <v>#DIV/0!</v>
      </c>
    </row>
    <row r="180" spans="1:12" ht="18.75" hidden="1" customHeight="1">
      <c r="A180" s="178" t="s">
        <v>77</v>
      </c>
      <c r="B180" s="9">
        <v>6000504</v>
      </c>
      <c r="C180" s="25"/>
      <c r="D180" s="25"/>
      <c r="E180" s="102">
        <v>500</v>
      </c>
      <c r="F180" s="25">
        <v>226</v>
      </c>
      <c r="G180" s="58">
        <v>0</v>
      </c>
      <c r="H180" s="58"/>
      <c r="I180" s="58"/>
      <c r="J180" s="26" t="e">
        <f t="shared" si="39"/>
        <v>#DIV/0!</v>
      </c>
      <c r="K180" s="26" t="e">
        <f t="shared" si="40"/>
        <v>#DIV/0!</v>
      </c>
    </row>
    <row r="181" spans="1:12" ht="18.75" hidden="1" customHeight="1">
      <c r="A181" s="175" t="s">
        <v>43</v>
      </c>
      <c r="B181" s="33" t="s">
        <v>29</v>
      </c>
      <c r="C181" s="25"/>
      <c r="D181" s="25"/>
      <c r="E181" s="30" t="s">
        <v>14</v>
      </c>
      <c r="F181" s="25">
        <v>225</v>
      </c>
      <c r="G181" s="58"/>
      <c r="H181" s="58"/>
      <c r="I181" s="58"/>
      <c r="J181" s="26" t="e">
        <f t="shared" si="39"/>
        <v>#DIV/0!</v>
      </c>
      <c r="K181" s="26" t="e">
        <f t="shared" si="40"/>
        <v>#DIV/0!</v>
      </c>
    </row>
    <row r="182" spans="1:12" ht="37.5">
      <c r="A182" s="175" t="s">
        <v>172</v>
      </c>
      <c r="B182" s="12">
        <v>9206018</v>
      </c>
      <c r="C182" s="31"/>
      <c r="D182" s="31"/>
      <c r="E182" s="30" t="s">
        <v>79</v>
      </c>
      <c r="F182" s="31">
        <v>242</v>
      </c>
      <c r="G182" s="58">
        <v>320</v>
      </c>
      <c r="H182" s="58">
        <v>145.1</v>
      </c>
      <c r="I182" s="58">
        <v>145.1</v>
      </c>
      <c r="J182" s="26">
        <f t="shared" si="39"/>
        <v>45.34375</v>
      </c>
      <c r="K182" s="26">
        <f t="shared" si="40"/>
        <v>100</v>
      </c>
    </row>
    <row r="183" spans="1:12" s="109" customFormat="1" ht="21" customHeight="1">
      <c r="A183" s="103" t="s">
        <v>83</v>
      </c>
      <c r="B183" s="104"/>
      <c r="C183" s="112"/>
      <c r="D183" s="112"/>
      <c r="E183" s="113"/>
      <c r="F183" s="114"/>
      <c r="G183" s="115">
        <f>G168+G175+G176+G177+G178+G179+G180+G182</f>
        <v>39638.199999999997</v>
      </c>
      <c r="H183" s="115">
        <f>H168+H175+H176+H177+H178+H179+H180+H182</f>
        <v>25975.599999999999</v>
      </c>
      <c r="I183" s="115">
        <f>I168+I175+I176+I177+I178+I179+I180+I182</f>
        <v>25709</v>
      </c>
      <c r="J183" s="116">
        <f>I183/G183*100</f>
        <v>64.859151020984811</v>
      </c>
      <c r="K183" s="116">
        <f t="shared" si="25"/>
        <v>98.973652196676881</v>
      </c>
    </row>
    <row r="184" spans="1:12" ht="20.25" customHeight="1">
      <c r="A184" s="218" t="s">
        <v>120</v>
      </c>
      <c r="B184" s="272" t="s">
        <v>117</v>
      </c>
      <c r="C184" s="31"/>
      <c r="D184" s="117"/>
      <c r="E184" s="271" t="s">
        <v>110</v>
      </c>
      <c r="F184" s="79"/>
      <c r="G184" s="58">
        <f>G185+G186+G187+G188</f>
        <v>14628.1</v>
      </c>
      <c r="H184" s="58">
        <f t="shared" ref="H184:I184" si="42">H185+H186+H187+H188</f>
        <v>10386</v>
      </c>
      <c r="I184" s="58">
        <f t="shared" si="42"/>
        <v>9030.4</v>
      </c>
      <c r="J184" s="58">
        <f t="shared" ref="J184:J186" si="43">IF(I184/G184*100&lt;100,I184/G184*100,"более 100%")</f>
        <v>61.733239450099461</v>
      </c>
      <c r="K184" s="26">
        <f t="shared" si="25"/>
        <v>86.947814365492007</v>
      </c>
    </row>
    <row r="185" spans="1:12" ht="21" customHeight="1">
      <c r="A185" s="219"/>
      <c r="B185" s="272"/>
      <c r="C185" s="31"/>
      <c r="D185" s="117"/>
      <c r="E185" s="271"/>
      <c r="F185" s="25">
        <v>225</v>
      </c>
      <c r="G185" s="58">
        <v>13300.2</v>
      </c>
      <c r="H185" s="58">
        <v>9058.1</v>
      </c>
      <c r="I185" s="58">
        <v>7954.9</v>
      </c>
      <c r="J185" s="58">
        <f t="shared" si="43"/>
        <v>59.810378791296372</v>
      </c>
      <c r="K185" s="26">
        <f t="shared" si="25"/>
        <v>87.820845431161061</v>
      </c>
    </row>
    <row r="186" spans="1:12" ht="21" customHeight="1">
      <c r="A186" s="219"/>
      <c r="B186" s="272"/>
      <c r="C186" s="31"/>
      <c r="D186" s="117"/>
      <c r="E186" s="271"/>
      <c r="F186" s="25">
        <v>226</v>
      </c>
      <c r="G186" s="58">
        <v>283.2</v>
      </c>
      <c r="H186" s="58">
        <v>283.2</v>
      </c>
      <c r="I186" s="58">
        <v>160.69999999999999</v>
      </c>
      <c r="J186" s="58">
        <f t="shared" si="43"/>
        <v>56.744350282485875</v>
      </c>
      <c r="K186" s="26">
        <f t="shared" si="25"/>
        <v>56.744350282485875</v>
      </c>
      <c r="L186" t="s">
        <v>80</v>
      </c>
    </row>
    <row r="187" spans="1:12" ht="18" customHeight="1">
      <c r="A187" s="219"/>
      <c r="B187" s="272"/>
      <c r="C187" s="31"/>
      <c r="D187" s="117"/>
      <c r="E187" s="271"/>
      <c r="F187" s="25">
        <v>310</v>
      </c>
      <c r="G187" s="58">
        <v>129.9</v>
      </c>
      <c r="H187" s="58">
        <v>129.9</v>
      </c>
      <c r="I187" s="58"/>
      <c r="J187" s="58"/>
      <c r="K187" s="26"/>
    </row>
    <row r="188" spans="1:12" ht="20.25" customHeight="1">
      <c r="A188" s="219"/>
      <c r="B188" s="272"/>
      <c r="C188" s="31"/>
      <c r="D188" s="117"/>
      <c r="E188" s="271"/>
      <c r="F188" s="25">
        <v>340</v>
      </c>
      <c r="G188" s="58">
        <v>914.8</v>
      </c>
      <c r="H188" s="58">
        <v>914.8</v>
      </c>
      <c r="I188" s="58">
        <v>914.8</v>
      </c>
      <c r="J188" s="26">
        <f t="shared" ref="J188" si="44">I188/G188*100</f>
        <v>100</v>
      </c>
      <c r="K188" s="26">
        <f t="shared" ref="K188" si="45">I188/H188*100</f>
        <v>100</v>
      </c>
    </row>
    <row r="189" spans="1:12" ht="18.75" hidden="1" customHeight="1">
      <c r="A189" s="220"/>
      <c r="B189" s="272"/>
      <c r="C189" s="31"/>
      <c r="D189" s="117"/>
      <c r="E189" s="271"/>
      <c r="F189" s="25">
        <v>340</v>
      </c>
      <c r="G189" s="58"/>
      <c r="H189" s="58"/>
      <c r="I189" s="58"/>
      <c r="J189" s="26" t="e">
        <f t="shared" ref="J189:J198" si="46">I189/G189*100</f>
        <v>#DIV/0!</v>
      </c>
      <c r="K189" s="26" t="e">
        <f t="shared" ref="K189:K261" si="47">I189/H189*100</f>
        <v>#DIV/0!</v>
      </c>
    </row>
    <row r="190" spans="1:12" ht="18.75" hidden="1" customHeight="1">
      <c r="A190" s="218" t="s">
        <v>72</v>
      </c>
      <c r="B190" s="268">
        <v>1009001</v>
      </c>
      <c r="C190" s="31"/>
      <c r="D190" s="117"/>
      <c r="E190" s="271" t="s">
        <v>14</v>
      </c>
      <c r="F190" s="25"/>
      <c r="G190" s="58">
        <f>G191+G192</f>
        <v>0</v>
      </c>
      <c r="H190" s="58"/>
      <c r="I190" s="58"/>
      <c r="J190" s="26"/>
      <c r="K190" s="26" t="e">
        <f t="shared" si="47"/>
        <v>#DIV/0!</v>
      </c>
    </row>
    <row r="191" spans="1:12" ht="18.75" hidden="1" customHeight="1">
      <c r="A191" s="219"/>
      <c r="B191" s="269"/>
      <c r="C191" s="31"/>
      <c r="D191" s="117"/>
      <c r="E191" s="271"/>
      <c r="F191" s="25">
        <v>225</v>
      </c>
      <c r="G191" s="58">
        <v>0</v>
      </c>
      <c r="H191" s="58"/>
      <c r="I191" s="58"/>
      <c r="J191" s="26"/>
      <c r="K191" s="26" t="e">
        <f t="shared" si="47"/>
        <v>#DIV/0!</v>
      </c>
    </row>
    <row r="192" spans="1:12" ht="18.75" hidden="1" customHeight="1">
      <c r="A192" s="220"/>
      <c r="B192" s="270"/>
      <c r="C192" s="31"/>
      <c r="D192" s="117"/>
      <c r="E192" s="271"/>
      <c r="F192" s="25">
        <v>310</v>
      </c>
      <c r="G192" s="58">
        <v>0</v>
      </c>
      <c r="H192" s="58"/>
      <c r="I192" s="58"/>
      <c r="J192" s="26"/>
      <c r="K192" s="26" t="e">
        <f t="shared" si="47"/>
        <v>#DIV/0!</v>
      </c>
    </row>
    <row r="193" spans="1:11" ht="56.25" hidden="1" customHeight="1">
      <c r="A193" s="59" t="s">
        <v>82</v>
      </c>
      <c r="B193" s="12">
        <v>3150206</v>
      </c>
      <c r="C193" s="31"/>
      <c r="D193" s="31"/>
      <c r="E193" s="30" t="s">
        <v>14</v>
      </c>
      <c r="F193" s="31">
        <v>225</v>
      </c>
      <c r="G193" s="58">
        <v>0</v>
      </c>
      <c r="H193" s="58"/>
      <c r="I193" s="58"/>
      <c r="J193" s="26"/>
      <c r="K193" s="26" t="e">
        <f t="shared" si="47"/>
        <v>#DIV/0!</v>
      </c>
    </row>
    <row r="194" spans="1:11" ht="56.25" hidden="1" customHeight="1">
      <c r="A194" s="59" t="s">
        <v>74</v>
      </c>
      <c r="B194" s="12">
        <v>3150206</v>
      </c>
      <c r="C194" s="31"/>
      <c r="D194" s="31"/>
      <c r="E194" s="30" t="s">
        <v>14</v>
      </c>
      <c r="F194" s="31">
        <v>225</v>
      </c>
      <c r="G194" s="58">
        <v>0</v>
      </c>
      <c r="H194" s="58"/>
      <c r="I194" s="58"/>
      <c r="J194" s="26"/>
      <c r="K194" s="26" t="e">
        <f t="shared" si="47"/>
        <v>#DIV/0!</v>
      </c>
    </row>
    <row r="195" spans="1:11" ht="56.25" hidden="1" customHeight="1">
      <c r="A195" s="178" t="s">
        <v>75</v>
      </c>
      <c r="B195" s="9">
        <v>5202700</v>
      </c>
      <c r="C195" s="25"/>
      <c r="D195" s="25"/>
      <c r="E195" s="25">
        <v>500</v>
      </c>
      <c r="F195" s="25">
        <v>225</v>
      </c>
      <c r="G195" s="58">
        <v>0</v>
      </c>
      <c r="H195" s="58"/>
      <c r="I195" s="58"/>
      <c r="J195" s="26"/>
      <c r="K195" s="26" t="e">
        <f t="shared" si="47"/>
        <v>#DIV/0!</v>
      </c>
    </row>
    <row r="196" spans="1:11" ht="75" hidden="1" customHeight="1">
      <c r="A196" s="178" t="s">
        <v>76</v>
      </c>
      <c r="B196" s="9">
        <v>5202700</v>
      </c>
      <c r="C196" s="25"/>
      <c r="D196" s="25"/>
      <c r="E196" s="25">
        <v>500</v>
      </c>
      <c r="F196" s="25">
        <v>225</v>
      </c>
      <c r="G196" s="58">
        <v>0</v>
      </c>
      <c r="H196" s="58"/>
      <c r="I196" s="58"/>
      <c r="J196" s="26"/>
      <c r="K196" s="26" t="e">
        <f t="shared" si="47"/>
        <v>#DIV/0!</v>
      </c>
    </row>
    <row r="197" spans="1:11" ht="18.75" hidden="1" customHeight="1">
      <c r="A197" s="178" t="s">
        <v>77</v>
      </c>
      <c r="B197" s="9">
        <v>6000504</v>
      </c>
      <c r="C197" s="25"/>
      <c r="D197" s="25"/>
      <c r="E197" s="25">
        <v>500</v>
      </c>
      <c r="F197" s="25">
        <v>226</v>
      </c>
      <c r="G197" s="58">
        <v>0</v>
      </c>
      <c r="H197" s="58"/>
      <c r="I197" s="58"/>
      <c r="J197" s="26"/>
      <c r="K197" s="26" t="e">
        <f t="shared" si="47"/>
        <v>#DIV/0!</v>
      </c>
    </row>
    <row r="198" spans="1:11" ht="18.75" hidden="1" customHeight="1">
      <c r="A198" s="175" t="s">
        <v>43</v>
      </c>
      <c r="B198" s="33" t="s">
        <v>29</v>
      </c>
      <c r="C198" s="31"/>
      <c r="D198" s="31"/>
      <c r="E198" s="30" t="s">
        <v>14</v>
      </c>
      <c r="F198" s="31">
        <v>225</v>
      </c>
      <c r="G198" s="58"/>
      <c r="H198" s="58"/>
      <c r="I198" s="58"/>
      <c r="J198" s="26" t="e">
        <f t="shared" si="46"/>
        <v>#DIV/0!</v>
      </c>
      <c r="K198" s="26" t="e">
        <f t="shared" si="47"/>
        <v>#DIV/0!</v>
      </c>
    </row>
    <row r="199" spans="1:11" ht="24" hidden="1" customHeight="1">
      <c r="A199" s="175" t="s">
        <v>78</v>
      </c>
      <c r="B199" s="12">
        <v>6000599</v>
      </c>
      <c r="C199" s="31"/>
      <c r="D199" s="31"/>
      <c r="E199" s="30" t="s">
        <v>79</v>
      </c>
      <c r="F199" s="64">
        <v>242</v>
      </c>
      <c r="G199" s="58"/>
      <c r="H199" s="58"/>
      <c r="I199" s="58"/>
      <c r="J199" s="26"/>
      <c r="K199" s="26"/>
    </row>
    <row r="200" spans="1:11" s="109" customFormat="1" ht="25.5" customHeight="1">
      <c r="A200" s="103" t="s">
        <v>84</v>
      </c>
      <c r="B200" s="104"/>
      <c r="C200" s="112"/>
      <c r="D200" s="112"/>
      <c r="E200" s="118"/>
      <c r="F200" s="112"/>
      <c r="G200" s="107">
        <f>G184+G199</f>
        <v>14628.1</v>
      </c>
      <c r="H200" s="107">
        <f t="shared" ref="H200:I200" si="48">H184+H199</f>
        <v>10386</v>
      </c>
      <c r="I200" s="107">
        <f t="shared" si="48"/>
        <v>9030.4</v>
      </c>
      <c r="J200" s="108">
        <f>I200/G200*100</f>
        <v>61.733239450099461</v>
      </c>
      <c r="K200" s="108">
        <f t="shared" si="47"/>
        <v>86.947814365492007</v>
      </c>
    </row>
    <row r="201" spans="1:11" ht="18.75">
      <c r="A201" s="218" t="s">
        <v>119</v>
      </c>
      <c r="B201" s="265" t="s">
        <v>118</v>
      </c>
      <c r="C201" s="31"/>
      <c r="D201" s="31"/>
      <c r="E201" s="276" t="s">
        <v>110</v>
      </c>
      <c r="F201" s="31"/>
      <c r="G201" s="58">
        <f>G203+G204+G205</f>
        <v>17300.5</v>
      </c>
      <c r="H201" s="58">
        <f>H203+H204+H205</f>
        <v>8169.7000000000007</v>
      </c>
      <c r="I201" s="58">
        <f>I203+I204+I205</f>
        <v>8076.2000000000007</v>
      </c>
      <c r="J201" s="26">
        <f>I201/G201*100</f>
        <v>46.68188780671079</v>
      </c>
      <c r="K201" s="26">
        <f t="shared" si="47"/>
        <v>98.855527130739191</v>
      </c>
    </row>
    <row r="202" spans="1:11" ht="5.25" hidden="1" customHeight="1">
      <c r="A202" s="219"/>
      <c r="B202" s="266"/>
      <c r="C202" s="31"/>
      <c r="D202" s="31"/>
      <c r="E202" s="279"/>
      <c r="F202" s="31">
        <v>222</v>
      </c>
      <c r="G202" s="58"/>
      <c r="H202" s="58"/>
      <c r="I202" s="58"/>
      <c r="J202" s="26"/>
      <c r="K202" s="26" t="e">
        <f t="shared" si="47"/>
        <v>#DIV/0!</v>
      </c>
    </row>
    <row r="203" spans="1:11" ht="18.75">
      <c r="A203" s="219"/>
      <c r="B203" s="266"/>
      <c r="C203" s="31"/>
      <c r="D203" s="31"/>
      <c r="E203" s="279"/>
      <c r="F203" s="31">
        <v>225</v>
      </c>
      <c r="G203" s="58">
        <v>9071.1</v>
      </c>
      <c r="H203" s="58">
        <v>6561.3</v>
      </c>
      <c r="I203" s="58">
        <v>6555.6</v>
      </c>
      <c r="J203" s="26">
        <f t="shared" ref="J203:J215" si="49">I203/G203*100</f>
        <v>72.26907431292787</v>
      </c>
      <c r="K203" s="26">
        <f t="shared" si="47"/>
        <v>99.91312697178914</v>
      </c>
    </row>
    <row r="204" spans="1:11" ht="18.75">
      <c r="A204" s="219"/>
      <c r="B204" s="266"/>
      <c r="C204" s="31"/>
      <c r="D204" s="31"/>
      <c r="E204" s="279"/>
      <c r="F204" s="31">
        <v>226</v>
      </c>
      <c r="G204" s="58">
        <v>532.4</v>
      </c>
      <c r="H204" s="58">
        <v>399</v>
      </c>
      <c r="I204" s="58">
        <v>328.7</v>
      </c>
      <c r="J204" s="26">
        <f t="shared" si="49"/>
        <v>61.739293764087158</v>
      </c>
      <c r="K204" s="26">
        <f t="shared" si="47"/>
        <v>82.38095238095238</v>
      </c>
    </row>
    <row r="205" spans="1:11" ht="20.25" customHeight="1">
      <c r="A205" s="219"/>
      <c r="B205" s="266"/>
      <c r="C205" s="31"/>
      <c r="D205" s="31"/>
      <c r="E205" s="279"/>
      <c r="F205" s="31">
        <v>310</v>
      </c>
      <c r="G205" s="58">
        <v>7697</v>
      </c>
      <c r="H205" s="58">
        <v>1209.4000000000001</v>
      </c>
      <c r="I205" s="58">
        <v>1191.9000000000001</v>
      </c>
      <c r="J205" s="26">
        <f t="shared" ref="J205" si="50">I205/G205*100</f>
        <v>15.485253995063012</v>
      </c>
      <c r="K205" s="26">
        <f t="shared" ref="K205" si="51">I205/H205*100</f>
        <v>98.553001488341323</v>
      </c>
    </row>
    <row r="206" spans="1:11" ht="56.25" hidden="1" customHeight="1">
      <c r="A206" s="59" t="s">
        <v>82</v>
      </c>
      <c r="B206" s="12">
        <v>3150206</v>
      </c>
      <c r="C206" s="64"/>
      <c r="D206" s="64"/>
      <c r="E206" s="30" t="s">
        <v>85</v>
      </c>
      <c r="F206" s="64">
        <v>225</v>
      </c>
      <c r="G206" s="58">
        <v>0</v>
      </c>
      <c r="H206" s="58"/>
      <c r="I206" s="58"/>
      <c r="J206" s="26"/>
      <c r="K206" s="26" t="e">
        <f t="shared" si="47"/>
        <v>#DIV/0!</v>
      </c>
    </row>
    <row r="207" spans="1:11" ht="56.25" hidden="1" customHeight="1">
      <c r="A207" s="59" t="s">
        <v>82</v>
      </c>
      <c r="B207" s="12">
        <v>3150206</v>
      </c>
      <c r="C207" s="64"/>
      <c r="D207" s="64"/>
      <c r="E207" s="30" t="s">
        <v>14</v>
      </c>
      <c r="F207" s="64">
        <v>225</v>
      </c>
      <c r="G207" s="58">
        <v>0</v>
      </c>
      <c r="H207" s="58"/>
      <c r="I207" s="58"/>
      <c r="J207" s="26"/>
      <c r="K207" s="26" t="e">
        <f t="shared" si="47"/>
        <v>#DIV/0!</v>
      </c>
    </row>
    <row r="208" spans="1:11" ht="56.25" hidden="1" customHeight="1">
      <c r="A208" s="59" t="s">
        <v>74</v>
      </c>
      <c r="B208" s="12">
        <v>3150206</v>
      </c>
      <c r="C208" s="64"/>
      <c r="D208" s="64"/>
      <c r="E208" s="30" t="s">
        <v>14</v>
      </c>
      <c r="F208" s="64">
        <v>225</v>
      </c>
      <c r="G208" s="58">
        <v>0</v>
      </c>
      <c r="H208" s="58"/>
      <c r="I208" s="58"/>
      <c r="J208" s="26"/>
      <c r="K208" s="26" t="e">
        <f t="shared" si="47"/>
        <v>#DIV/0!</v>
      </c>
    </row>
    <row r="209" spans="1:11" ht="56.25" hidden="1" customHeight="1">
      <c r="A209" s="178" t="s">
        <v>75</v>
      </c>
      <c r="B209" s="9">
        <v>5202700</v>
      </c>
      <c r="C209" s="25"/>
      <c r="D209" s="25"/>
      <c r="E209" s="102">
        <v>500</v>
      </c>
      <c r="F209" s="25">
        <v>225</v>
      </c>
      <c r="G209" s="58">
        <v>0</v>
      </c>
      <c r="H209" s="58"/>
      <c r="I209" s="58"/>
      <c r="J209" s="26"/>
      <c r="K209" s="26" t="e">
        <f t="shared" si="47"/>
        <v>#DIV/0!</v>
      </c>
    </row>
    <row r="210" spans="1:11" ht="75" hidden="1" customHeight="1">
      <c r="A210" s="178" t="s">
        <v>76</v>
      </c>
      <c r="B210" s="9">
        <v>5202700</v>
      </c>
      <c r="C210" s="25"/>
      <c r="D210" s="25"/>
      <c r="E210" s="102">
        <v>500</v>
      </c>
      <c r="F210" s="25">
        <v>225</v>
      </c>
      <c r="G210" s="58">
        <v>0</v>
      </c>
      <c r="H210" s="58"/>
      <c r="I210" s="58"/>
      <c r="J210" s="26"/>
      <c r="K210" s="26" t="e">
        <f t="shared" si="47"/>
        <v>#DIV/0!</v>
      </c>
    </row>
    <row r="211" spans="1:11" ht="18.75" hidden="1" customHeight="1">
      <c r="A211" s="178" t="s">
        <v>77</v>
      </c>
      <c r="B211" s="9">
        <v>6000504</v>
      </c>
      <c r="C211" s="25"/>
      <c r="D211" s="25"/>
      <c r="E211" s="102">
        <v>500</v>
      </c>
      <c r="F211" s="25">
        <v>226</v>
      </c>
      <c r="G211" s="58">
        <v>0</v>
      </c>
      <c r="H211" s="58"/>
      <c r="I211" s="58"/>
      <c r="J211" s="26"/>
      <c r="K211" s="26" t="e">
        <f t="shared" si="47"/>
        <v>#DIV/0!</v>
      </c>
    </row>
    <row r="212" spans="1:11" ht="18.75" hidden="1" customHeight="1">
      <c r="A212" s="175" t="s">
        <v>43</v>
      </c>
      <c r="B212" s="33" t="s">
        <v>29</v>
      </c>
      <c r="C212" s="31"/>
      <c r="D212" s="31"/>
      <c r="E212" s="30" t="s">
        <v>14</v>
      </c>
      <c r="F212" s="31">
        <v>225</v>
      </c>
      <c r="G212" s="58"/>
      <c r="H212" s="58"/>
      <c r="I212" s="58"/>
      <c r="J212" s="26" t="e">
        <f t="shared" si="49"/>
        <v>#DIV/0!</v>
      </c>
      <c r="K212" s="26" t="e">
        <f t="shared" si="47"/>
        <v>#DIV/0!</v>
      </c>
    </row>
    <row r="213" spans="1:11" ht="27" hidden="1" customHeight="1">
      <c r="A213" s="175" t="s">
        <v>78</v>
      </c>
      <c r="B213" s="12">
        <v>6000599</v>
      </c>
      <c r="C213" s="31"/>
      <c r="D213" s="31"/>
      <c r="E213" s="30" t="s">
        <v>79</v>
      </c>
      <c r="F213" s="64">
        <v>242</v>
      </c>
      <c r="G213" s="58"/>
      <c r="H213" s="58"/>
      <c r="I213" s="58"/>
      <c r="J213" s="26" t="e">
        <f t="shared" si="49"/>
        <v>#DIV/0!</v>
      </c>
      <c r="K213" s="26" t="e">
        <f t="shared" si="47"/>
        <v>#DIV/0!</v>
      </c>
    </row>
    <row r="214" spans="1:11" s="109" customFormat="1" ht="33.75" customHeight="1">
      <c r="A214" s="103" t="s">
        <v>86</v>
      </c>
      <c r="B214" s="104"/>
      <c r="C214" s="112"/>
      <c r="D214" s="112"/>
      <c r="E214" s="118"/>
      <c r="F214" s="112"/>
      <c r="G214" s="107">
        <f>G201+G206+G207+G208+G209+G210+G211+G213</f>
        <v>17300.5</v>
      </c>
      <c r="H214" s="107">
        <f>H201+H206+H207+H208+H209+H210+H211+H213</f>
        <v>8169.7000000000007</v>
      </c>
      <c r="I214" s="107">
        <f>I201+I206+I207+I208+I209+I210+I211+I213</f>
        <v>8076.2000000000007</v>
      </c>
      <c r="J214" s="108">
        <f t="shared" si="49"/>
        <v>46.68188780671079</v>
      </c>
      <c r="K214" s="108">
        <f t="shared" si="47"/>
        <v>98.855527130739191</v>
      </c>
    </row>
    <row r="215" spans="1:11" ht="18.75">
      <c r="A215" s="218" t="s">
        <v>123</v>
      </c>
      <c r="B215" s="272" t="s">
        <v>124</v>
      </c>
      <c r="C215" s="31"/>
      <c r="D215" s="31"/>
      <c r="E215" s="276" t="s">
        <v>110</v>
      </c>
      <c r="F215" s="79"/>
      <c r="G215" s="58">
        <f>G217+G218+G219+G216</f>
        <v>18599.77159</v>
      </c>
      <c r="H215" s="58">
        <f t="shared" ref="H215:I215" si="52">H217+H218+H219+H216</f>
        <v>15392.8</v>
      </c>
      <c r="I215" s="58">
        <f t="shared" si="52"/>
        <v>15240.199999999999</v>
      </c>
      <c r="J215" s="26">
        <f t="shared" si="49"/>
        <v>81.937565341897837</v>
      </c>
      <c r="K215" s="26">
        <f t="shared" si="47"/>
        <v>99.00862741021777</v>
      </c>
    </row>
    <row r="216" spans="1:11" ht="17.25" customHeight="1">
      <c r="A216" s="219"/>
      <c r="B216" s="272"/>
      <c r="C216" s="31"/>
      <c r="D216" s="31"/>
      <c r="E216" s="277"/>
      <c r="F216" s="25">
        <v>223</v>
      </c>
      <c r="G216" s="58">
        <v>150</v>
      </c>
      <c r="H216" s="58">
        <v>150</v>
      </c>
      <c r="I216" s="58"/>
      <c r="J216" s="26"/>
      <c r="K216" s="26"/>
    </row>
    <row r="217" spans="1:11" ht="18.75">
      <c r="A217" s="219"/>
      <c r="B217" s="272"/>
      <c r="C217" s="31"/>
      <c r="D217" s="31"/>
      <c r="E217" s="277"/>
      <c r="F217" s="25">
        <v>225</v>
      </c>
      <c r="G217" s="58">
        <v>14897.77159</v>
      </c>
      <c r="H217" s="58">
        <v>12331.3</v>
      </c>
      <c r="I217" s="58">
        <v>12331.3</v>
      </c>
      <c r="J217" s="26">
        <f t="shared" ref="J217:J272" si="53">I217/G217*100</f>
        <v>82.772781992961129</v>
      </c>
      <c r="K217" s="26">
        <f t="shared" si="47"/>
        <v>100</v>
      </c>
    </row>
    <row r="218" spans="1:11" ht="18.75">
      <c r="A218" s="219"/>
      <c r="B218" s="272"/>
      <c r="C218" s="31"/>
      <c r="D218" s="31"/>
      <c r="E218" s="277"/>
      <c r="F218" s="25">
        <v>226</v>
      </c>
      <c r="G218" s="58">
        <v>880.2</v>
      </c>
      <c r="H218" s="58">
        <v>684.9</v>
      </c>
      <c r="I218" s="58">
        <v>682.3</v>
      </c>
      <c r="J218" s="26">
        <f t="shared" si="53"/>
        <v>77.516473528743461</v>
      </c>
      <c r="K218" s="26">
        <f t="shared" si="47"/>
        <v>99.620382537596726</v>
      </c>
    </row>
    <row r="219" spans="1:11" ht="18.75">
      <c r="A219" s="219"/>
      <c r="B219" s="272"/>
      <c r="C219" s="31"/>
      <c r="D219" s="31"/>
      <c r="E219" s="278"/>
      <c r="F219" s="25">
        <v>310</v>
      </c>
      <c r="G219" s="58">
        <v>2671.8</v>
      </c>
      <c r="H219" s="58">
        <v>2226.6</v>
      </c>
      <c r="I219" s="58">
        <v>2226.6</v>
      </c>
      <c r="J219" s="26">
        <f t="shared" ref="J219:J227" si="54">I219/G219*100</f>
        <v>83.337076128452708</v>
      </c>
      <c r="K219" s="26">
        <f t="shared" ref="K219:K227" si="55">I219/H219*100</f>
        <v>100</v>
      </c>
    </row>
    <row r="220" spans="1:11" ht="18.75" hidden="1" customHeight="1">
      <c r="A220" s="220"/>
      <c r="B220" s="272"/>
      <c r="C220" s="31"/>
      <c r="D220" s="31"/>
      <c r="E220" s="184"/>
      <c r="F220" s="25">
        <v>340</v>
      </c>
      <c r="G220" s="58">
        <v>0</v>
      </c>
      <c r="H220" s="58"/>
      <c r="I220" s="58"/>
      <c r="J220" s="26" t="e">
        <f t="shared" si="54"/>
        <v>#DIV/0!</v>
      </c>
      <c r="K220" s="26" t="e">
        <f t="shared" si="55"/>
        <v>#DIV/0!</v>
      </c>
    </row>
    <row r="221" spans="1:11" ht="24.75" customHeight="1">
      <c r="A221" s="74" t="s">
        <v>174</v>
      </c>
      <c r="B221" s="12">
        <v>9200800</v>
      </c>
      <c r="C221" s="64"/>
      <c r="D221" s="64"/>
      <c r="E221" s="30" t="s">
        <v>79</v>
      </c>
      <c r="F221" s="64">
        <v>242</v>
      </c>
      <c r="G221" s="58">
        <v>20</v>
      </c>
      <c r="H221" s="58">
        <v>20</v>
      </c>
      <c r="I221" s="58">
        <v>20</v>
      </c>
      <c r="J221" s="26">
        <f t="shared" si="54"/>
        <v>100</v>
      </c>
      <c r="K221" s="26">
        <f t="shared" si="55"/>
        <v>100</v>
      </c>
    </row>
    <row r="222" spans="1:11" ht="56.25" hidden="1" customHeight="1">
      <c r="A222" s="59" t="s">
        <v>74</v>
      </c>
      <c r="B222" s="12">
        <v>3150206</v>
      </c>
      <c r="C222" s="64"/>
      <c r="D222" s="64"/>
      <c r="E222" s="30" t="s">
        <v>14</v>
      </c>
      <c r="F222" s="64">
        <v>225</v>
      </c>
      <c r="G222" s="58">
        <v>0</v>
      </c>
      <c r="H222" s="58"/>
      <c r="I222" s="58"/>
      <c r="J222" s="26" t="e">
        <f t="shared" si="54"/>
        <v>#DIV/0!</v>
      </c>
      <c r="K222" s="26" t="e">
        <f t="shared" si="55"/>
        <v>#DIV/0!</v>
      </c>
    </row>
    <row r="223" spans="1:11" ht="56.25" hidden="1" customHeight="1">
      <c r="A223" s="178" t="s">
        <v>75</v>
      </c>
      <c r="B223" s="9">
        <v>5202700</v>
      </c>
      <c r="C223" s="25"/>
      <c r="D223" s="25"/>
      <c r="E223" s="102">
        <v>500</v>
      </c>
      <c r="F223" s="25">
        <v>225</v>
      </c>
      <c r="G223" s="58">
        <v>0</v>
      </c>
      <c r="H223" s="58"/>
      <c r="I223" s="58"/>
      <c r="J223" s="26" t="e">
        <f t="shared" si="54"/>
        <v>#DIV/0!</v>
      </c>
      <c r="K223" s="26" t="e">
        <f t="shared" si="55"/>
        <v>#DIV/0!</v>
      </c>
    </row>
    <row r="224" spans="1:11" ht="75" hidden="1" customHeight="1">
      <c r="A224" s="178" t="s">
        <v>76</v>
      </c>
      <c r="B224" s="9">
        <v>5202700</v>
      </c>
      <c r="C224" s="25"/>
      <c r="D224" s="25"/>
      <c r="E224" s="102">
        <v>500</v>
      </c>
      <c r="F224" s="25">
        <v>225</v>
      </c>
      <c r="G224" s="58">
        <v>0</v>
      </c>
      <c r="H224" s="58"/>
      <c r="I224" s="58"/>
      <c r="J224" s="26" t="e">
        <f t="shared" si="54"/>
        <v>#DIV/0!</v>
      </c>
      <c r="K224" s="26" t="e">
        <f t="shared" si="55"/>
        <v>#DIV/0!</v>
      </c>
    </row>
    <row r="225" spans="1:11" ht="18.75" hidden="1" customHeight="1">
      <c r="A225" s="178" t="s">
        <v>77</v>
      </c>
      <c r="B225" s="9">
        <v>6000504</v>
      </c>
      <c r="C225" s="25"/>
      <c r="D225" s="25"/>
      <c r="E225" s="102">
        <v>500</v>
      </c>
      <c r="F225" s="25">
        <v>226</v>
      </c>
      <c r="G225" s="58">
        <v>0</v>
      </c>
      <c r="H225" s="58"/>
      <c r="I225" s="58"/>
      <c r="J225" s="26" t="e">
        <f t="shared" si="54"/>
        <v>#DIV/0!</v>
      </c>
      <c r="K225" s="26" t="e">
        <f t="shared" si="55"/>
        <v>#DIV/0!</v>
      </c>
    </row>
    <row r="226" spans="1:11" ht="18.75" hidden="1" customHeight="1">
      <c r="A226" s="175" t="s">
        <v>43</v>
      </c>
      <c r="B226" s="33" t="s">
        <v>29</v>
      </c>
      <c r="C226" s="25"/>
      <c r="D226" s="25"/>
      <c r="E226" s="30" t="s">
        <v>14</v>
      </c>
      <c r="F226" s="25">
        <v>225</v>
      </c>
      <c r="G226" s="58"/>
      <c r="H226" s="58"/>
      <c r="I226" s="58"/>
      <c r="J226" s="26" t="e">
        <f t="shared" si="54"/>
        <v>#DIV/0!</v>
      </c>
      <c r="K226" s="26" t="e">
        <f t="shared" si="55"/>
        <v>#DIV/0!</v>
      </c>
    </row>
    <row r="227" spans="1:11" ht="37.5">
      <c r="A227" s="175" t="s">
        <v>172</v>
      </c>
      <c r="B227" s="12">
        <v>9206018</v>
      </c>
      <c r="C227" s="31"/>
      <c r="D227" s="31"/>
      <c r="E227" s="30" t="s">
        <v>79</v>
      </c>
      <c r="F227" s="31">
        <v>242</v>
      </c>
      <c r="G227" s="58">
        <v>90</v>
      </c>
      <c r="H227" s="58">
        <v>68.3</v>
      </c>
      <c r="I227" s="58">
        <v>68.3</v>
      </c>
      <c r="J227" s="26">
        <f t="shared" si="54"/>
        <v>75.888888888888886</v>
      </c>
      <c r="K227" s="26">
        <f t="shared" si="55"/>
        <v>100</v>
      </c>
    </row>
    <row r="228" spans="1:11" s="109" customFormat="1" ht="27" customHeight="1">
      <c r="A228" s="103" t="s">
        <v>87</v>
      </c>
      <c r="B228" s="104"/>
      <c r="C228" s="112"/>
      <c r="D228" s="112"/>
      <c r="E228" s="118"/>
      <c r="F228" s="112"/>
      <c r="G228" s="107">
        <f>G215+G221+G222+G223+G224+G225+G227</f>
        <v>18709.77159</v>
      </c>
      <c r="H228" s="107">
        <f t="shared" ref="H228:I228" si="56">H215+H221+H222+H223+H224+H225+H227</f>
        <v>15481.099999999999</v>
      </c>
      <c r="I228" s="107">
        <f t="shared" si="56"/>
        <v>15328.499999999998</v>
      </c>
      <c r="J228" s="108">
        <f t="shared" si="53"/>
        <v>81.927777291481078</v>
      </c>
      <c r="K228" s="108">
        <f t="shared" si="47"/>
        <v>99.014281930870538</v>
      </c>
    </row>
    <row r="229" spans="1:11" ht="18.75">
      <c r="A229" s="218" t="s">
        <v>125</v>
      </c>
      <c r="B229" s="265" t="s">
        <v>126</v>
      </c>
      <c r="C229" s="25"/>
      <c r="D229" s="25"/>
      <c r="E229" s="276" t="s">
        <v>110</v>
      </c>
      <c r="F229" s="79"/>
      <c r="G229" s="58">
        <f>G231+G232+G233+G234+G235</f>
        <v>21053.4</v>
      </c>
      <c r="H229" s="58">
        <f>H232+H233+H231</f>
        <v>16377.4</v>
      </c>
      <c r="I229" s="58">
        <f>I232+I233+I231</f>
        <v>16217.6</v>
      </c>
      <c r="J229" s="26">
        <f t="shared" si="53"/>
        <v>77.030788376224265</v>
      </c>
      <c r="K229" s="26">
        <f t="shared" si="47"/>
        <v>99.024265145871766</v>
      </c>
    </row>
    <row r="230" spans="1:11" ht="18.75" hidden="1" customHeight="1">
      <c r="A230" s="219"/>
      <c r="B230" s="266"/>
      <c r="C230" s="25"/>
      <c r="D230" s="25"/>
      <c r="E230" s="277"/>
      <c r="F230" s="79">
        <v>241</v>
      </c>
      <c r="G230" s="58"/>
      <c r="H230" s="58"/>
      <c r="I230" s="58"/>
      <c r="J230" s="26" t="e">
        <f t="shared" si="53"/>
        <v>#DIV/0!</v>
      </c>
      <c r="K230" s="26" t="e">
        <f t="shared" si="47"/>
        <v>#DIV/0!</v>
      </c>
    </row>
    <row r="231" spans="1:11" ht="18.75" hidden="1" customHeight="1">
      <c r="A231" s="219"/>
      <c r="B231" s="266"/>
      <c r="C231" s="25"/>
      <c r="D231" s="25"/>
      <c r="E231" s="277"/>
      <c r="F231" s="25">
        <v>241</v>
      </c>
      <c r="G231" s="58"/>
      <c r="H231" s="58"/>
      <c r="I231" s="58"/>
      <c r="J231" s="26" t="e">
        <f t="shared" si="53"/>
        <v>#DIV/0!</v>
      </c>
      <c r="K231" s="26" t="e">
        <f t="shared" si="47"/>
        <v>#DIV/0!</v>
      </c>
    </row>
    <row r="232" spans="1:11" ht="18.75">
      <c r="A232" s="219"/>
      <c r="B232" s="266"/>
      <c r="C232" s="25"/>
      <c r="D232" s="25"/>
      <c r="E232" s="277"/>
      <c r="F232" s="25">
        <v>225</v>
      </c>
      <c r="G232" s="58">
        <v>19037.2</v>
      </c>
      <c r="H232" s="58">
        <v>16251.5</v>
      </c>
      <c r="I232" s="58">
        <v>16093.7</v>
      </c>
      <c r="J232" s="26">
        <f t="shared" si="53"/>
        <v>84.538167377555524</v>
      </c>
      <c r="K232" s="26">
        <f t="shared" si="47"/>
        <v>99.02901270651941</v>
      </c>
    </row>
    <row r="233" spans="1:11" ht="18.75">
      <c r="A233" s="219"/>
      <c r="B233" s="266"/>
      <c r="C233" s="25"/>
      <c r="D233" s="25"/>
      <c r="E233" s="277"/>
      <c r="F233" s="25">
        <v>226</v>
      </c>
      <c r="G233" s="58">
        <v>157.9</v>
      </c>
      <c r="H233" s="58">
        <v>125.9</v>
      </c>
      <c r="I233" s="58">
        <v>123.9</v>
      </c>
      <c r="J233" s="26">
        <f t="shared" si="53"/>
        <v>78.467384420519309</v>
      </c>
      <c r="K233" s="26">
        <f t="shared" si="47"/>
        <v>98.41143764892773</v>
      </c>
    </row>
    <row r="234" spans="1:11" ht="18.75" customHeight="1">
      <c r="A234" s="219"/>
      <c r="B234" s="266"/>
      <c r="C234" s="25"/>
      <c r="D234" s="25"/>
      <c r="E234" s="277"/>
      <c r="F234" s="25">
        <v>310</v>
      </c>
      <c r="G234" s="58">
        <v>1858.3</v>
      </c>
      <c r="H234" s="58"/>
      <c r="I234" s="58"/>
      <c r="J234" s="26"/>
      <c r="K234" s="26"/>
    </row>
    <row r="235" spans="1:11" ht="18.75" hidden="1" customHeight="1">
      <c r="A235" s="219"/>
      <c r="B235" s="266"/>
      <c r="C235" s="25"/>
      <c r="D235" s="25"/>
      <c r="E235" s="277"/>
      <c r="F235" s="25">
        <v>340</v>
      </c>
      <c r="G235" s="58"/>
      <c r="H235" s="58"/>
      <c r="I235" s="58"/>
      <c r="J235" s="26" t="e">
        <f t="shared" si="53"/>
        <v>#DIV/0!</v>
      </c>
      <c r="K235" s="26" t="e">
        <f t="shared" si="47"/>
        <v>#DIV/0!</v>
      </c>
    </row>
    <row r="236" spans="1:11" ht="18.75" hidden="1" customHeight="1">
      <c r="A236" s="219"/>
      <c r="B236" s="266"/>
      <c r="C236" s="25"/>
      <c r="D236" s="25"/>
      <c r="E236" s="185"/>
      <c r="F236" s="25">
        <v>310</v>
      </c>
      <c r="G236" s="58"/>
      <c r="H236" s="58"/>
      <c r="I236" s="58"/>
      <c r="J236" s="26" t="e">
        <f t="shared" si="53"/>
        <v>#DIV/0!</v>
      </c>
      <c r="K236" s="26" t="e">
        <f t="shared" si="47"/>
        <v>#DIV/0!</v>
      </c>
    </row>
    <row r="237" spans="1:11" ht="18.75" hidden="1" customHeight="1">
      <c r="A237" s="219"/>
      <c r="B237" s="266"/>
      <c r="C237" s="25"/>
      <c r="D237" s="25"/>
      <c r="E237" s="186"/>
      <c r="F237" s="25">
        <v>340</v>
      </c>
      <c r="G237" s="58"/>
      <c r="H237" s="58"/>
      <c r="I237" s="58"/>
      <c r="J237" s="26" t="e">
        <f t="shared" si="53"/>
        <v>#DIV/0!</v>
      </c>
      <c r="K237" s="26" t="e">
        <f t="shared" si="47"/>
        <v>#DIV/0!</v>
      </c>
    </row>
    <row r="238" spans="1:11" ht="18.75" hidden="1" customHeight="1">
      <c r="A238" s="220"/>
      <c r="B238" s="267"/>
      <c r="C238" s="25"/>
      <c r="D238" s="25"/>
      <c r="E238" s="184" t="s">
        <v>13</v>
      </c>
      <c r="F238" s="31">
        <v>241</v>
      </c>
      <c r="G238" s="58"/>
      <c r="H238" s="58"/>
      <c r="I238" s="58"/>
      <c r="J238" s="26" t="e">
        <f t="shared" si="53"/>
        <v>#DIV/0!</v>
      </c>
      <c r="K238" s="26" t="e">
        <f t="shared" si="47"/>
        <v>#DIV/0!</v>
      </c>
    </row>
    <row r="239" spans="1:11" ht="57.75" customHeight="1">
      <c r="A239" s="205" t="s">
        <v>127</v>
      </c>
      <c r="B239" s="207">
        <v>7002100</v>
      </c>
      <c r="C239" s="25"/>
      <c r="D239" s="25"/>
      <c r="E239" s="206" t="s">
        <v>110</v>
      </c>
      <c r="F239" s="199">
        <v>226</v>
      </c>
      <c r="G239" s="58">
        <v>2610.4</v>
      </c>
      <c r="H239" s="58">
        <v>1431.4</v>
      </c>
      <c r="I239" s="58">
        <v>1342.8</v>
      </c>
      <c r="J239" s="26">
        <f>I239/G239*100</f>
        <v>51.440392277045653</v>
      </c>
      <c r="K239" s="26">
        <f>I239/H239*100</f>
        <v>93.810255693726404</v>
      </c>
    </row>
    <row r="240" spans="1:11" ht="20.25" customHeight="1">
      <c r="A240" s="286" t="s">
        <v>174</v>
      </c>
      <c r="B240" s="272">
        <v>9200800</v>
      </c>
      <c r="C240" s="188"/>
      <c r="D240" s="188"/>
      <c r="E240" s="271" t="s">
        <v>110</v>
      </c>
      <c r="F240" s="64"/>
      <c r="G240" s="58">
        <f>G241+G242+G243</f>
        <v>1324.8</v>
      </c>
      <c r="H240" s="58">
        <f t="shared" ref="H240:I240" si="57">H241+H242+H243</f>
        <v>1324.8</v>
      </c>
      <c r="I240" s="58">
        <f t="shared" si="57"/>
        <v>1324.8</v>
      </c>
      <c r="J240" s="26">
        <f t="shared" ref="J240:J246" si="58">I240/G240*100</f>
        <v>100</v>
      </c>
      <c r="K240" s="26">
        <f t="shared" ref="K240:K246" si="59">I240/H240*100</f>
        <v>100</v>
      </c>
    </row>
    <row r="241" spans="1:11" ht="20.25" customHeight="1">
      <c r="A241" s="287"/>
      <c r="B241" s="288"/>
      <c r="C241" s="188"/>
      <c r="D241" s="188"/>
      <c r="E241" s="289"/>
      <c r="F241" s="64">
        <v>225</v>
      </c>
      <c r="G241" s="58">
        <v>210.4</v>
      </c>
      <c r="H241" s="58">
        <v>210.4</v>
      </c>
      <c r="I241" s="58">
        <v>210.4</v>
      </c>
      <c r="J241" s="26">
        <f t="shared" si="58"/>
        <v>100</v>
      </c>
      <c r="K241" s="26">
        <f t="shared" si="59"/>
        <v>100</v>
      </c>
    </row>
    <row r="242" spans="1:11" ht="20.25" customHeight="1">
      <c r="A242" s="287"/>
      <c r="B242" s="288"/>
      <c r="C242" s="188"/>
      <c r="D242" s="188"/>
      <c r="E242" s="289"/>
      <c r="F242" s="25">
        <v>226</v>
      </c>
      <c r="G242" s="58">
        <v>106.5</v>
      </c>
      <c r="H242" s="58">
        <v>106.5</v>
      </c>
      <c r="I242" s="58">
        <v>106.5</v>
      </c>
      <c r="J242" s="26">
        <f t="shared" si="58"/>
        <v>100</v>
      </c>
      <c r="K242" s="26">
        <f t="shared" si="59"/>
        <v>100</v>
      </c>
    </row>
    <row r="243" spans="1:11" ht="20.25" customHeight="1">
      <c r="A243" s="287"/>
      <c r="B243" s="288"/>
      <c r="C243" s="188"/>
      <c r="D243" s="188"/>
      <c r="E243" s="289"/>
      <c r="F243" s="25">
        <v>310</v>
      </c>
      <c r="G243" s="58">
        <v>1007.9</v>
      </c>
      <c r="H243" s="58">
        <v>1007.9</v>
      </c>
      <c r="I243" s="58">
        <v>1007.9</v>
      </c>
      <c r="J243" s="26">
        <f t="shared" si="58"/>
        <v>100</v>
      </c>
      <c r="K243" s="26">
        <f t="shared" si="59"/>
        <v>100</v>
      </c>
    </row>
    <row r="244" spans="1:11" ht="39" customHeight="1">
      <c r="A244" s="178" t="s">
        <v>176</v>
      </c>
      <c r="B244" s="9">
        <v>9206008</v>
      </c>
      <c r="C244" s="25"/>
      <c r="D244" s="25"/>
      <c r="E244" s="102">
        <v>810</v>
      </c>
      <c r="F244" s="25">
        <v>241</v>
      </c>
      <c r="G244" s="58">
        <v>10307.299999999999</v>
      </c>
      <c r="H244" s="58">
        <v>10307.299999999999</v>
      </c>
      <c r="I244" s="58">
        <v>10307.299999999999</v>
      </c>
      <c r="J244" s="26">
        <f t="shared" si="58"/>
        <v>100</v>
      </c>
      <c r="K244" s="26">
        <f t="shared" si="59"/>
        <v>100</v>
      </c>
    </row>
    <row r="245" spans="1:11" ht="22.5" customHeight="1">
      <c r="A245" s="175" t="s">
        <v>177</v>
      </c>
      <c r="B245" s="33" t="s">
        <v>175</v>
      </c>
      <c r="C245" s="25"/>
      <c r="D245" s="25"/>
      <c r="E245" s="30" t="s">
        <v>111</v>
      </c>
      <c r="F245" s="31">
        <v>241</v>
      </c>
      <c r="G245" s="58">
        <v>3626.1</v>
      </c>
      <c r="H245" s="58">
        <v>3626.1</v>
      </c>
      <c r="I245" s="58">
        <v>3626.1</v>
      </c>
      <c r="J245" s="26">
        <f t="shared" si="58"/>
        <v>100</v>
      </c>
      <c r="K245" s="26">
        <f t="shared" si="59"/>
        <v>100</v>
      </c>
    </row>
    <row r="246" spans="1:11" ht="37.5">
      <c r="A246" s="175" t="s">
        <v>172</v>
      </c>
      <c r="B246" s="12">
        <v>9206018</v>
      </c>
      <c r="C246" s="31"/>
      <c r="D246" s="31"/>
      <c r="E246" s="30" t="s">
        <v>79</v>
      </c>
      <c r="F246" s="31">
        <v>242</v>
      </c>
      <c r="G246" s="58">
        <v>140</v>
      </c>
      <c r="H246" s="58">
        <v>70</v>
      </c>
      <c r="I246" s="58">
        <v>70</v>
      </c>
      <c r="J246" s="26">
        <f t="shared" si="58"/>
        <v>50</v>
      </c>
      <c r="K246" s="26">
        <f t="shared" si="59"/>
        <v>100</v>
      </c>
    </row>
    <row r="247" spans="1:11" ht="56.25" hidden="1">
      <c r="A247" s="175" t="s">
        <v>88</v>
      </c>
      <c r="B247" s="12">
        <v>6000508</v>
      </c>
      <c r="C247" s="31"/>
      <c r="D247" s="31"/>
      <c r="E247" s="30" t="s">
        <v>13</v>
      </c>
      <c r="F247" s="31">
        <v>241</v>
      </c>
      <c r="G247" s="58"/>
      <c r="H247" s="58"/>
      <c r="I247" s="58"/>
      <c r="J247" s="26" t="e">
        <f t="shared" si="53"/>
        <v>#DIV/0!</v>
      </c>
      <c r="K247" s="26"/>
    </row>
    <row r="248" spans="1:11" s="109" customFormat="1" ht="27" customHeight="1">
      <c r="A248" s="103" t="s">
        <v>89</v>
      </c>
      <c r="B248" s="104"/>
      <c r="C248" s="112"/>
      <c r="D248" s="112"/>
      <c r="E248" s="118"/>
      <c r="F248" s="112"/>
      <c r="G248" s="108">
        <f>G229+G239+G240+G244+G245+G246</f>
        <v>39062</v>
      </c>
      <c r="H248" s="108">
        <f>H229+H239+H240+H244+H245+H246</f>
        <v>33137</v>
      </c>
      <c r="I248" s="108">
        <f>I229+I239+I240+I244+I245+I246</f>
        <v>32888.6</v>
      </c>
      <c r="J248" s="108">
        <f t="shared" si="53"/>
        <v>84.195893707439453</v>
      </c>
      <c r="K248" s="108">
        <f t="shared" si="47"/>
        <v>99.250384766273342</v>
      </c>
    </row>
    <row r="249" spans="1:11" s="109" customFormat="1" ht="31.5" customHeight="1">
      <c r="A249" s="121" t="s">
        <v>90</v>
      </c>
      <c r="B249" s="122"/>
      <c r="C249" s="27"/>
      <c r="D249" s="27"/>
      <c r="E249" s="123"/>
      <c r="F249" s="27"/>
      <c r="G249" s="28">
        <f>G251+G261+G250</f>
        <v>58543.700000000004</v>
      </c>
      <c r="H249" s="28">
        <f>H251+H261+H250</f>
        <v>41281.799999999996</v>
      </c>
      <c r="I249" s="28">
        <f>I251+I261+I250</f>
        <v>40731.1</v>
      </c>
      <c r="J249" s="28">
        <f t="shared" si="53"/>
        <v>69.57383971289822</v>
      </c>
      <c r="K249" s="28">
        <f t="shared" si="47"/>
        <v>98.665998091168518</v>
      </c>
    </row>
    <row r="250" spans="1:11" s="109" customFormat="1" ht="56.25">
      <c r="A250" s="70" t="s">
        <v>35</v>
      </c>
      <c r="B250" s="66">
        <v>9206002</v>
      </c>
      <c r="C250" s="60"/>
      <c r="D250" s="60"/>
      <c r="E250" s="67" t="s">
        <v>111</v>
      </c>
      <c r="F250" s="68">
        <v>241</v>
      </c>
      <c r="G250" s="69">
        <v>895.9</v>
      </c>
      <c r="H250" s="69">
        <v>599.6</v>
      </c>
      <c r="I250" s="69">
        <v>599.6</v>
      </c>
      <c r="J250" s="26">
        <f>I250/G250*100</f>
        <v>66.927112400937602</v>
      </c>
      <c r="K250" s="26">
        <f t="shared" si="47"/>
        <v>100</v>
      </c>
    </row>
    <row r="251" spans="1:11" s="109" customFormat="1" ht="18.75">
      <c r="A251" s="229" t="s">
        <v>181</v>
      </c>
      <c r="B251" s="30" t="s">
        <v>164</v>
      </c>
      <c r="C251" s="30" t="s">
        <v>92</v>
      </c>
      <c r="D251" s="30" t="s">
        <v>93</v>
      </c>
      <c r="E251" s="30"/>
      <c r="F251" s="31"/>
      <c r="G251" s="23">
        <f>SUM(G252:G260)</f>
        <v>21142</v>
      </c>
      <c r="H251" s="23">
        <f>SUM(H252:H260)</f>
        <v>13784.1</v>
      </c>
      <c r="I251" s="23">
        <f>SUM(I252:I260)</f>
        <v>13784.1</v>
      </c>
      <c r="J251" s="23">
        <f>I251/G251*100</f>
        <v>65.197710718002071</v>
      </c>
      <c r="K251" s="23">
        <f t="shared" si="47"/>
        <v>100</v>
      </c>
    </row>
    <row r="252" spans="1:11" s="109" customFormat="1" ht="18.75">
      <c r="A252" s="229"/>
      <c r="B252" s="30" t="s">
        <v>164</v>
      </c>
      <c r="C252" s="30"/>
      <c r="D252" s="30"/>
      <c r="E252" s="30" t="s">
        <v>165</v>
      </c>
      <c r="F252" s="31">
        <v>211</v>
      </c>
      <c r="G252" s="32">
        <v>12000</v>
      </c>
      <c r="H252" s="32">
        <v>8335.6</v>
      </c>
      <c r="I252" s="32">
        <v>8335.6</v>
      </c>
      <c r="J252" s="26">
        <f>I252/G252*100</f>
        <v>69.463333333333338</v>
      </c>
      <c r="K252" s="26">
        <f t="shared" si="47"/>
        <v>100</v>
      </c>
    </row>
    <row r="253" spans="1:11" s="109" customFormat="1" ht="18.75">
      <c r="A253" s="229"/>
      <c r="B253" s="30" t="s">
        <v>164</v>
      </c>
      <c r="C253" s="30"/>
      <c r="D253" s="30"/>
      <c r="E253" s="30" t="s">
        <v>165</v>
      </c>
      <c r="F253" s="31">
        <v>213</v>
      </c>
      <c r="G253" s="32">
        <v>3744</v>
      </c>
      <c r="H253" s="32">
        <v>2578.5</v>
      </c>
      <c r="I253" s="32">
        <v>2578.5</v>
      </c>
      <c r="J253" s="26">
        <f t="shared" ref="J253:J260" si="60">I253/G253*100</f>
        <v>68.870192307692307</v>
      </c>
      <c r="K253" s="26">
        <f t="shared" si="47"/>
        <v>100</v>
      </c>
    </row>
    <row r="254" spans="1:11" s="109" customFormat="1" ht="18.75">
      <c r="A254" s="229"/>
      <c r="B254" s="30" t="s">
        <v>164</v>
      </c>
      <c r="C254" s="30"/>
      <c r="D254" s="30"/>
      <c r="E254" s="30" t="s">
        <v>110</v>
      </c>
      <c r="F254" s="31">
        <v>221</v>
      </c>
      <c r="G254" s="32">
        <v>40</v>
      </c>
      <c r="H254" s="32">
        <v>25.7</v>
      </c>
      <c r="I254" s="32">
        <v>25.7</v>
      </c>
      <c r="J254" s="26">
        <f t="shared" si="60"/>
        <v>64.25</v>
      </c>
      <c r="K254" s="26">
        <f t="shared" si="47"/>
        <v>100</v>
      </c>
    </row>
    <row r="255" spans="1:11" s="109" customFormat="1" ht="18.75">
      <c r="A255" s="229"/>
      <c r="B255" s="30" t="s">
        <v>164</v>
      </c>
      <c r="C255" s="30"/>
      <c r="D255" s="30"/>
      <c r="E255" s="30" t="s">
        <v>110</v>
      </c>
      <c r="F255" s="31">
        <v>223</v>
      </c>
      <c r="G255" s="32">
        <v>346</v>
      </c>
      <c r="H255" s="32">
        <v>219</v>
      </c>
      <c r="I255" s="32">
        <v>219</v>
      </c>
      <c r="J255" s="26">
        <f t="shared" si="60"/>
        <v>63.294797687861269</v>
      </c>
      <c r="K255" s="26">
        <f t="shared" si="47"/>
        <v>100</v>
      </c>
    </row>
    <row r="256" spans="1:11" s="109" customFormat="1" ht="18.75">
      <c r="A256" s="229"/>
      <c r="B256" s="30" t="s">
        <v>164</v>
      </c>
      <c r="C256" s="30"/>
      <c r="D256" s="30"/>
      <c r="E256" s="30" t="s">
        <v>110</v>
      </c>
      <c r="F256" s="31">
        <v>225</v>
      </c>
      <c r="G256" s="32">
        <v>260</v>
      </c>
      <c r="H256" s="32">
        <v>142.9</v>
      </c>
      <c r="I256" s="32">
        <v>142.9</v>
      </c>
      <c r="J256" s="26">
        <f t="shared" si="60"/>
        <v>54.96153846153846</v>
      </c>
      <c r="K256" s="26">
        <f t="shared" si="47"/>
        <v>100</v>
      </c>
    </row>
    <row r="257" spans="1:11" s="109" customFormat="1" ht="18.75">
      <c r="A257" s="229"/>
      <c r="B257" s="30" t="s">
        <v>164</v>
      </c>
      <c r="C257" s="30"/>
      <c r="D257" s="30"/>
      <c r="E257" s="30" t="s">
        <v>110</v>
      </c>
      <c r="F257" s="31">
        <v>226</v>
      </c>
      <c r="G257" s="32">
        <v>2200</v>
      </c>
      <c r="H257" s="32">
        <v>734.3</v>
      </c>
      <c r="I257" s="32">
        <v>734.3</v>
      </c>
      <c r="J257" s="26">
        <f t="shared" si="60"/>
        <v>33.377272727272725</v>
      </c>
      <c r="K257" s="26">
        <f t="shared" si="47"/>
        <v>100</v>
      </c>
    </row>
    <row r="258" spans="1:11" s="109" customFormat="1" ht="18.75">
      <c r="A258" s="229"/>
      <c r="B258" s="30" t="s">
        <v>164</v>
      </c>
      <c r="C258" s="30"/>
      <c r="D258" s="30"/>
      <c r="E258" s="30" t="s">
        <v>110</v>
      </c>
      <c r="F258" s="31">
        <v>340</v>
      </c>
      <c r="G258" s="32">
        <v>2203.6999999999998</v>
      </c>
      <c r="H258" s="32">
        <v>1505.1</v>
      </c>
      <c r="I258" s="32">
        <v>1505.1</v>
      </c>
      <c r="J258" s="26">
        <f t="shared" si="60"/>
        <v>68.298770250034039</v>
      </c>
      <c r="K258" s="26">
        <f t="shared" si="47"/>
        <v>100</v>
      </c>
    </row>
    <row r="259" spans="1:11" s="109" customFormat="1" ht="18.75">
      <c r="A259" s="229"/>
      <c r="B259" s="30" t="s">
        <v>164</v>
      </c>
      <c r="C259" s="30"/>
      <c r="D259" s="30"/>
      <c r="E259" s="30" t="s">
        <v>166</v>
      </c>
      <c r="F259" s="31">
        <v>290</v>
      </c>
      <c r="G259" s="32">
        <v>224.5</v>
      </c>
      <c r="H259" s="32">
        <v>165.7</v>
      </c>
      <c r="I259" s="32">
        <v>165.7</v>
      </c>
      <c r="J259" s="26">
        <f t="shared" si="60"/>
        <v>73.808463251670375</v>
      </c>
      <c r="K259" s="26">
        <f t="shared" si="47"/>
        <v>100</v>
      </c>
    </row>
    <row r="260" spans="1:11" s="109" customFormat="1" ht="18.75">
      <c r="A260" s="229"/>
      <c r="B260" s="30" t="s">
        <v>164</v>
      </c>
      <c r="C260" s="30"/>
      <c r="D260" s="30"/>
      <c r="E260" s="30" t="s">
        <v>167</v>
      </c>
      <c r="F260" s="31">
        <v>290</v>
      </c>
      <c r="G260" s="32">
        <v>123.8</v>
      </c>
      <c r="H260" s="32">
        <v>77.3</v>
      </c>
      <c r="I260" s="32">
        <v>77.3</v>
      </c>
      <c r="J260" s="26">
        <f t="shared" si="60"/>
        <v>62.439418416801296</v>
      </c>
      <c r="K260" s="26">
        <f t="shared" si="47"/>
        <v>100</v>
      </c>
    </row>
    <row r="261" spans="1:11" ht="24" customHeight="1">
      <c r="A261" s="229" t="s">
        <v>180</v>
      </c>
      <c r="B261" s="30" t="s">
        <v>168</v>
      </c>
      <c r="C261" s="30"/>
      <c r="D261" s="30"/>
      <c r="E261" s="30"/>
      <c r="F261" s="25"/>
      <c r="G261" s="124">
        <f>G262+G263+G264+G265+G266+G267+G268+G269+G270+G271+G272+G273+G274</f>
        <v>36505.800000000003</v>
      </c>
      <c r="H261" s="125">
        <f>SUM(H262:H274)</f>
        <v>26898.1</v>
      </c>
      <c r="I261" s="124">
        <f>SUM(I262:I274)</f>
        <v>26347.4</v>
      </c>
      <c r="J261" s="23">
        <f t="shared" si="53"/>
        <v>72.173188917925373</v>
      </c>
      <c r="K261" s="23">
        <f t="shared" si="47"/>
        <v>97.952643495265477</v>
      </c>
    </row>
    <row r="262" spans="1:11" ht="18.75">
      <c r="A262" s="229"/>
      <c r="B262" s="30" t="s">
        <v>168</v>
      </c>
      <c r="C262" s="73" t="e">
        <f>#REF!+#REF!</f>
        <v>#REF!</v>
      </c>
      <c r="D262" s="73"/>
      <c r="E262" s="73" t="s">
        <v>169</v>
      </c>
      <c r="F262" s="30" t="s">
        <v>96</v>
      </c>
      <c r="G262" s="32">
        <v>25259.200000000001</v>
      </c>
      <c r="H262" s="32">
        <v>19012.8</v>
      </c>
      <c r="I262" s="32">
        <v>19012.8</v>
      </c>
      <c r="J262" s="26">
        <f t="shared" si="53"/>
        <v>75.27079242414645</v>
      </c>
      <c r="K262" s="26">
        <f>I262/H262*100</f>
        <v>100</v>
      </c>
    </row>
    <row r="263" spans="1:11" ht="18.75">
      <c r="A263" s="229"/>
      <c r="B263" s="30" t="s">
        <v>168</v>
      </c>
      <c r="C263" s="73"/>
      <c r="D263" s="73"/>
      <c r="E263" s="73" t="s">
        <v>169</v>
      </c>
      <c r="F263" s="30" t="s">
        <v>98</v>
      </c>
      <c r="G263" s="32">
        <v>7628.3</v>
      </c>
      <c r="H263" s="32">
        <v>5382.6</v>
      </c>
      <c r="I263" s="32">
        <v>5382.6</v>
      </c>
      <c r="J263" s="26">
        <f t="shared" si="53"/>
        <v>70.560937561448824</v>
      </c>
      <c r="K263" s="26">
        <f t="shared" ref="K263:K272" si="61">I263/H263*100</f>
        <v>100</v>
      </c>
    </row>
    <row r="264" spans="1:11" ht="18.75">
      <c r="A264" s="229"/>
      <c r="B264" s="30" t="s">
        <v>168</v>
      </c>
      <c r="C264" s="73"/>
      <c r="D264" s="73"/>
      <c r="E264" s="73" t="s">
        <v>170</v>
      </c>
      <c r="F264" s="30" t="s">
        <v>97</v>
      </c>
      <c r="G264" s="32">
        <v>15.8</v>
      </c>
      <c r="H264" s="32">
        <v>7.2</v>
      </c>
      <c r="I264" s="32">
        <v>7.2</v>
      </c>
      <c r="J264" s="26">
        <f t="shared" si="53"/>
        <v>45.569620253164558</v>
      </c>
      <c r="K264" s="26">
        <f t="shared" si="61"/>
        <v>100</v>
      </c>
    </row>
    <row r="265" spans="1:11" ht="18.75">
      <c r="A265" s="229"/>
      <c r="B265" s="30" t="s">
        <v>168</v>
      </c>
      <c r="C265" s="73"/>
      <c r="D265" s="73"/>
      <c r="E265" s="73" t="s">
        <v>170</v>
      </c>
      <c r="F265" s="30" t="s">
        <v>100</v>
      </c>
      <c r="G265" s="32">
        <v>78.099999999999994</v>
      </c>
      <c r="H265" s="32">
        <v>39.200000000000003</v>
      </c>
      <c r="I265" s="32">
        <v>39.200000000000003</v>
      </c>
      <c r="J265" s="26">
        <f t="shared" si="53"/>
        <v>50.192061459667102</v>
      </c>
      <c r="K265" s="26">
        <f t="shared" si="61"/>
        <v>100</v>
      </c>
    </row>
    <row r="266" spans="1:11" ht="18.75">
      <c r="A266" s="229"/>
      <c r="B266" s="30" t="s">
        <v>168</v>
      </c>
      <c r="C266" s="73"/>
      <c r="D266" s="73"/>
      <c r="E266" s="73" t="s">
        <v>170</v>
      </c>
      <c r="F266" s="30" t="s">
        <v>102</v>
      </c>
      <c r="G266" s="32">
        <v>37.9</v>
      </c>
      <c r="H266" s="32">
        <v>5.5</v>
      </c>
      <c r="I266" s="32">
        <v>5.5</v>
      </c>
      <c r="J266" s="26">
        <f t="shared" si="53"/>
        <v>14.511873350923482</v>
      </c>
      <c r="K266" s="26">
        <f t="shared" si="61"/>
        <v>100</v>
      </c>
    </row>
    <row r="267" spans="1:11" ht="18.75">
      <c r="A267" s="229"/>
      <c r="B267" s="30" t="s">
        <v>168</v>
      </c>
      <c r="C267" s="73"/>
      <c r="D267" s="73"/>
      <c r="E267" s="73" t="s">
        <v>110</v>
      </c>
      <c r="F267" s="30" t="s">
        <v>99</v>
      </c>
      <c r="G267" s="32">
        <v>357</v>
      </c>
      <c r="H267" s="32">
        <v>225.3</v>
      </c>
      <c r="I267" s="32">
        <v>225.3</v>
      </c>
      <c r="J267" s="26">
        <f t="shared" si="53"/>
        <v>63.109243697478988</v>
      </c>
      <c r="K267" s="26">
        <f t="shared" si="61"/>
        <v>100</v>
      </c>
    </row>
    <row r="268" spans="1:11" ht="18.75">
      <c r="A268" s="229"/>
      <c r="B268" s="30" t="s">
        <v>168</v>
      </c>
      <c r="C268" s="73" t="e">
        <f>#REF!+#REF!</f>
        <v>#REF!</v>
      </c>
      <c r="D268" s="73"/>
      <c r="E268" s="73" t="s">
        <v>110</v>
      </c>
      <c r="F268" s="30" t="s">
        <v>101</v>
      </c>
      <c r="G268" s="32">
        <v>470</v>
      </c>
      <c r="H268" s="32">
        <v>173.5</v>
      </c>
      <c r="I268" s="32">
        <v>173.5</v>
      </c>
      <c r="J268" s="26">
        <f t="shared" si="53"/>
        <v>36.914893617021278</v>
      </c>
      <c r="K268" s="26">
        <f t="shared" si="61"/>
        <v>100</v>
      </c>
    </row>
    <row r="269" spans="1:11" ht="18.75">
      <c r="A269" s="229"/>
      <c r="B269" s="30" t="s">
        <v>168</v>
      </c>
      <c r="C269" s="73"/>
      <c r="D269" s="73"/>
      <c r="E269" s="73" t="s">
        <v>110</v>
      </c>
      <c r="F269" s="30" t="s">
        <v>102</v>
      </c>
      <c r="G269" s="32">
        <v>1144.5</v>
      </c>
      <c r="H269" s="32">
        <v>751.6</v>
      </c>
      <c r="I269" s="32">
        <v>503.8</v>
      </c>
      <c r="J269" s="26">
        <f t="shared" si="53"/>
        <v>44.019222367846226</v>
      </c>
      <c r="K269" s="26">
        <f t="shared" si="61"/>
        <v>67.030335284725922</v>
      </c>
    </row>
    <row r="270" spans="1:11" ht="18.75">
      <c r="A270" s="229"/>
      <c r="B270" s="30" t="s">
        <v>168</v>
      </c>
      <c r="C270" s="73"/>
      <c r="D270" s="73"/>
      <c r="E270" s="73" t="s">
        <v>110</v>
      </c>
      <c r="F270" s="30">
        <v>290</v>
      </c>
      <c r="G270" s="32">
        <v>6</v>
      </c>
      <c r="H270" s="32"/>
      <c r="I270" s="32"/>
      <c r="J270" s="26"/>
      <c r="K270" s="26"/>
    </row>
    <row r="271" spans="1:11" ht="18.75">
      <c r="A271" s="229"/>
      <c r="B271" s="30" t="s">
        <v>168</v>
      </c>
      <c r="C271" s="73"/>
      <c r="D271" s="73"/>
      <c r="E271" s="73" t="s">
        <v>110</v>
      </c>
      <c r="F271" s="30" t="s">
        <v>26</v>
      </c>
      <c r="G271" s="32">
        <v>1269</v>
      </c>
      <c r="H271" s="32">
        <v>1149.0999999999999</v>
      </c>
      <c r="I271" s="32">
        <v>890.5</v>
      </c>
      <c r="J271" s="26">
        <f t="shared" si="53"/>
        <v>70.173364854215919</v>
      </c>
      <c r="K271" s="26">
        <f t="shared" si="61"/>
        <v>77.495431207031601</v>
      </c>
    </row>
    <row r="272" spans="1:11" ht="18.75">
      <c r="A272" s="229"/>
      <c r="B272" s="30" t="s">
        <v>168</v>
      </c>
      <c r="C272" s="73"/>
      <c r="D272" s="73"/>
      <c r="E272" s="73" t="s">
        <v>110</v>
      </c>
      <c r="F272" s="30" t="s">
        <v>104</v>
      </c>
      <c r="G272" s="32">
        <v>200</v>
      </c>
      <c r="H272" s="32">
        <v>150</v>
      </c>
      <c r="I272" s="32">
        <v>105.7</v>
      </c>
      <c r="J272" s="26">
        <f t="shared" si="53"/>
        <v>52.849999999999994</v>
      </c>
      <c r="K272" s="26">
        <f t="shared" si="61"/>
        <v>70.466666666666669</v>
      </c>
    </row>
    <row r="273" spans="1:11" ht="18.75">
      <c r="A273" s="229"/>
      <c r="B273" s="30" t="s">
        <v>168</v>
      </c>
      <c r="C273" s="73"/>
      <c r="D273" s="73"/>
      <c r="E273" s="73" t="s">
        <v>166</v>
      </c>
      <c r="F273" s="30" t="s">
        <v>103</v>
      </c>
      <c r="G273" s="32">
        <v>30</v>
      </c>
      <c r="H273" s="32">
        <v>1.3</v>
      </c>
      <c r="I273" s="32">
        <v>1.3</v>
      </c>
      <c r="J273" s="26">
        <f t="shared" ref="J273" si="62">I273/G273*100</f>
        <v>4.3333333333333339</v>
      </c>
      <c r="K273" s="26">
        <f t="shared" ref="K273" si="63">I273/H273*100</f>
        <v>100</v>
      </c>
    </row>
    <row r="274" spans="1:11" ht="18.75">
      <c r="A274" s="229"/>
      <c r="B274" s="30" t="s">
        <v>168</v>
      </c>
      <c r="C274" s="73"/>
      <c r="D274" s="73"/>
      <c r="E274" s="73" t="s">
        <v>167</v>
      </c>
      <c r="F274" s="30" t="s">
        <v>103</v>
      </c>
      <c r="G274" s="32">
        <v>10</v>
      </c>
      <c r="H274" s="32"/>
      <c r="I274" s="32"/>
      <c r="J274" s="26"/>
      <c r="K274" s="26"/>
    </row>
    <row r="275" spans="1:11" ht="83.25" customHeight="1">
      <c r="A275" s="273" t="s">
        <v>128</v>
      </c>
      <c r="B275" s="273"/>
      <c r="C275" s="273"/>
      <c r="D275" s="273"/>
      <c r="E275" s="273"/>
      <c r="F275" s="273"/>
      <c r="G275" s="168"/>
      <c r="H275" s="165"/>
      <c r="I275" s="168"/>
      <c r="J275" s="127"/>
      <c r="K275" s="128" t="s">
        <v>129</v>
      </c>
    </row>
    <row r="276" spans="1:11" ht="35.25" customHeight="1">
      <c r="A276" s="274"/>
      <c r="B276" s="274"/>
      <c r="C276" s="4"/>
      <c r="D276" s="4"/>
      <c r="E276" s="4"/>
      <c r="F276" s="4"/>
      <c r="G276" s="4"/>
      <c r="H276" s="4"/>
      <c r="I276" s="2"/>
      <c r="J276" s="4"/>
      <c r="K276" s="4"/>
    </row>
    <row r="277" spans="1:11">
      <c r="A277" s="62"/>
      <c r="B277" s="62"/>
      <c r="C277" s="62"/>
      <c r="D277" s="62"/>
      <c r="E277" s="62"/>
      <c r="F277" s="62"/>
      <c r="G277" s="62"/>
      <c r="H277" s="62"/>
      <c r="I277" s="62"/>
      <c r="J277" s="62"/>
    </row>
    <row r="278" spans="1:11">
      <c r="A278" s="62"/>
      <c r="B278" s="62"/>
      <c r="C278" s="62"/>
      <c r="D278" s="62"/>
      <c r="E278" s="62"/>
      <c r="F278" s="62"/>
      <c r="G278" s="62"/>
      <c r="H278" s="62"/>
      <c r="I278" s="62"/>
      <c r="J278" s="62"/>
    </row>
    <row r="279" spans="1:11">
      <c r="A279" s="62"/>
      <c r="B279" s="62"/>
      <c r="C279" s="62"/>
      <c r="D279" s="62"/>
      <c r="E279" s="62"/>
      <c r="F279" s="62"/>
      <c r="G279" s="62"/>
      <c r="H279" s="62"/>
      <c r="I279" s="62"/>
      <c r="J279" s="62"/>
    </row>
    <row r="280" spans="1:11">
      <c r="A280" s="62"/>
      <c r="B280" s="62"/>
      <c r="C280" s="62"/>
      <c r="D280" s="62"/>
      <c r="E280" s="62"/>
      <c r="F280" s="62"/>
      <c r="G280" s="62"/>
      <c r="H280" s="62"/>
      <c r="I280" s="62"/>
      <c r="J280" s="62"/>
    </row>
    <row r="281" spans="1:11">
      <c r="A281" s="62"/>
      <c r="B281" s="62"/>
      <c r="C281" s="62"/>
      <c r="D281" s="62"/>
      <c r="E281" s="62"/>
      <c r="F281" s="62"/>
      <c r="G281" s="62"/>
      <c r="H281" s="62"/>
      <c r="I281" s="62"/>
      <c r="J281" s="62"/>
    </row>
    <row r="282" spans="1:11">
      <c r="A282" s="62"/>
      <c r="B282" s="62"/>
      <c r="C282" s="62"/>
      <c r="D282" s="62"/>
      <c r="E282" s="62"/>
      <c r="F282" s="62"/>
      <c r="G282" s="62"/>
      <c r="H282" s="62"/>
      <c r="I282" s="62"/>
      <c r="J282" s="62"/>
    </row>
    <row r="283" spans="1:11">
      <c r="A283" s="62"/>
      <c r="B283" s="62"/>
      <c r="C283" s="62"/>
      <c r="D283" s="62"/>
      <c r="E283" s="62"/>
      <c r="F283" s="62"/>
      <c r="G283" s="62"/>
      <c r="H283" s="62"/>
      <c r="I283" s="62"/>
      <c r="J283" s="62"/>
    </row>
    <row r="284" spans="1:11">
      <c r="A284" s="62"/>
      <c r="B284" s="62"/>
      <c r="C284" s="62"/>
      <c r="D284" s="62"/>
      <c r="E284" s="62"/>
      <c r="F284" s="62"/>
      <c r="G284" s="62"/>
      <c r="H284" s="62"/>
      <c r="I284" s="62"/>
      <c r="J284" s="62"/>
    </row>
    <row r="285" spans="1:11">
      <c r="A285" s="62"/>
      <c r="B285" s="62"/>
      <c r="C285" s="62"/>
      <c r="D285" s="62"/>
      <c r="E285" s="62"/>
      <c r="F285" s="62"/>
      <c r="G285" s="62"/>
      <c r="H285" s="62"/>
      <c r="I285" s="62"/>
      <c r="J285" s="62"/>
    </row>
    <row r="286" spans="1:11">
      <c r="A286" s="62"/>
      <c r="B286" s="62"/>
      <c r="C286" s="62"/>
      <c r="D286" s="62"/>
      <c r="E286" s="62"/>
      <c r="F286" s="62"/>
      <c r="G286" s="62"/>
      <c r="H286" s="62"/>
      <c r="I286" s="62"/>
      <c r="J286" s="62"/>
    </row>
    <row r="287" spans="1:11">
      <c r="A287" s="62"/>
      <c r="B287" s="62"/>
      <c r="C287" s="62"/>
      <c r="D287" s="62"/>
      <c r="E287" s="62"/>
      <c r="F287" s="62"/>
      <c r="G287" s="62"/>
      <c r="H287" s="62"/>
      <c r="I287" s="62"/>
      <c r="J287" s="62"/>
    </row>
    <row r="288" spans="1:11">
      <c r="A288" s="62"/>
      <c r="B288" s="62"/>
      <c r="C288" s="62"/>
      <c r="D288" s="62"/>
      <c r="E288" s="62"/>
      <c r="F288" s="62"/>
      <c r="G288" s="62"/>
      <c r="H288" s="62"/>
      <c r="I288" s="62"/>
      <c r="J288" s="62"/>
    </row>
    <row r="289" spans="1:10">
      <c r="A289" s="62"/>
      <c r="B289" s="62"/>
      <c r="C289" s="62"/>
      <c r="D289" s="62"/>
      <c r="E289" s="62"/>
      <c r="F289" s="62"/>
      <c r="G289" s="62"/>
      <c r="H289" s="62"/>
      <c r="I289" s="62"/>
      <c r="J289" s="62"/>
    </row>
    <row r="290" spans="1:10">
      <c r="A290" s="62"/>
      <c r="B290" s="62"/>
      <c r="C290" s="62"/>
      <c r="D290" s="62"/>
      <c r="E290" s="62"/>
      <c r="F290" s="62"/>
      <c r="G290" s="62"/>
      <c r="H290" s="62"/>
      <c r="I290" s="62"/>
      <c r="J290" s="62"/>
    </row>
    <row r="291" spans="1:10">
      <c r="A291" s="62"/>
      <c r="B291" s="62"/>
      <c r="C291" s="62"/>
      <c r="D291" s="62"/>
      <c r="E291" s="62"/>
      <c r="F291" s="62"/>
      <c r="G291" s="62"/>
      <c r="H291" s="62"/>
      <c r="I291" s="62"/>
      <c r="J291" s="62"/>
    </row>
    <row r="292" spans="1:10">
      <c r="A292" s="62"/>
      <c r="B292" s="62"/>
      <c r="C292" s="62"/>
      <c r="D292" s="62"/>
      <c r="E292" s="62"/>
      <c r="F292" s="62"/>
      <c r="G292" s="62"/>
      <c r="H292" s="62"/>
      <c r="I292" s="62"/>
      <c r="J292" s="62"/>
    </row>
    <row r="293" spans="1:10">
      <c r="A293" s="62"/>
      <c r="B293" s="62"/>
      <c r="C293" s="62"/>
      <c r="D293" s="62"/>
      <c r="E293" s="62"/>
      <c r="F293" s="62"/>
      <c r="G293" s="62"/>
      <c r="H293" s="62"/>
      <c r="I293" s="62"/>
      <c r="J293" s="62"/>
    </row>
    <row r="294" spans="1:10">
      <c r="A294" s="62"/>
      <c r="B294" s="62"/>
      <c r="C294" s="62"/>
      <c r="D294" s="62"/>
      <c r="E294" s="62"/>
      <c r="F294" s="62"/>
      <c r="G294" s="62"/>
      <c r="H294" s="62"/>
      <c r="I294" s="62"/>
      <c r="J294" s="62"/>
    </row>
    <row r="295" spans="1:10">
      <c r="A295" s="62"/>
      <c r="B295" s="62"/>
      <c r="C295" s="62"/>
      <c r="D295" s="62"/>
      <c r="E295" s="62"/>
      <c r="F295" s="62"/>
      <c r="G295" s="62"/>
      <c r="H295" s="62"/>
      <c r="I295" s="62"/>
      <c r="J295" s="62"/>
    </row>
    <row r="296" spans="1:10">
      <c r="A296" s="62"/>
      <c r="B296" s="62"/>
      <c r="C296" s="62"/>
      <c r="D296" s="62"/>
      <c r="E296" s="62"/>
      <c r="F296" s="62"/>
      <c r="G296" s="62"/>
      <c r="H296" s="62"/>
      <c r="I296" s="62"/>
      <c r="J296" s="62"/>
    </row>
    <row r="297" spans="1:10">
      <c r="A297" s="62"/>
      <c r="B297" s="62"/>
      <c r="C297" s="62"/>
      <c r="D297" s="62"/>
      <c r="E297" s="62"/>
      <c r="F297" s="62"/>
      <c r="G297" s="62"/>
      <c r="H297" s="62"/>
      <c r="I297" s="62"/>
      <c r="J297" s="62"/>
    </row>
    <row r="298" spans="1:10">
      <c r="A298" s="62"/>
      <c r="B298" s="62"/>
      <c r="C298" s="62"/>
      <c r="D298" s="62"/>
      <c r="E298" s="62"/>
      <c r="F298" s="62"/>
      <c r="G298" s="62"/>
      <c r="H298" s="62"/>
      <c r="I298" s="62"/>
      <c r="J298" s="62"/>
    </row>
    <row r="299" spans="1:10">
      <c r="A299" s="62"/>
      <c r="B299" s="62"/>
      <c r="C299" s="62"/>
      <c r="D299" s="62"/>
      <c r="E299" s="62"/>
      <c r="F299" s="62"/>
      <c r="G299" s="62"/>
      <c r="H299" s="62"/>
      <c r="I299" s="62"/>
      <c r="J299" s="62"/>
    </row>
    <row r="300" spans="1:10">
      <c r="A300" s="62"/>
      <c r="B300" s="62"/>
      <c r="C300" s="62"/>
      <c r="D300" s="62"/>
      <c r="E300" s="62"/>
      <c r="F300" s="62"/>
      <c r="G300" s="62"/>
      <c r="H300" s="62"/>
      <c r="I300" s="62"/>
      <c r="J300" s="62"/>
    </row>
    <row r="301" spans="1:10">
      <c r="A301" s="62"/>
      <c r="B301" s="62"/>
      <c r="C301" s="62"/>
      <c r="D301" s="62"/>
      <c r="E301" s="62"/>
      <c r="F301" s="62"/>
      <c r="G301" s="62"/>
      <c r="H301" s="62"/>
      <c r="I301" s="62"/>
      <c r="J301" s="62"/>
    </row>
    <row r="302" spans="1:10">
      <c r="A302" s="62"/>
      <c r="B302" s="62"/>
      <c r="C302" s="62"/>
      <c r="D302" s="62"/>
      <c r="E302" s="62"/>
      <c r="F302" s="62"/>
      <c r="G302" s="62"/>
      <c r="H302" s="62"/>
      <c r="I302" s="62"/>
      <c r="J302" s="62"/>
    </row>
    <row r="303" spans="1:10">
      <c r="A303" s="62"/>
      <c r="B303" s="62"/>
      <c r="C303" s="62"/>
      <c r="D303" s="62"/>
      <c r="E303" s="62"/>
      <c r="F303" s="62"/>
      <c r="G303" s="62"/>
      <c r="H303" s="62"/>
      <c r="I303" s="62"/>
      <c r="J303" s="62"/>
    </row>
    <row r="304" spans="1:10">
      <c r="A304" s="62"/>
      <c r="B304" s="62"/>
      <c r="C304" s="62"/>
      <c r="D304" s="62"/>
      <c r="E304" s="62"/>
      <c r="F304" s="62"/>
      <c r="G304" s="62"/>
      <c r="H304" s="62"/>
      <c r="I304" s="62"/>
      <c r="J304" s="62"/>
    </row>
    <row r="305" spans="1:10">
      <c r="A305" s="62"/>
      <c r="B305" s="62"/>
      <c r="C305" s="62"/>
      <c r="D305" s="62"/>
      <c r="E305" s="62"/>
      <c r="F305" s="62"/>
      <c r="G305" s="62"/>
      <c r="H305" s="62"/>
      <c r="I305" s="62"/>
      <c r="J305" s="62"/>
    </row>
    <row r="306" spans="1:10">
      <c r="A306" s="62"/>
      <c r="B306" s="62"/>
      <c r="C306" s="62"/>
      <c r="D306" s="62"/>
      <c r="E306" s="62"/>
      <c r="F306" s="62"/>
      <c r="G306" s="62"/>
      <c r="H306" s="62"/>
      <c r="I306" s="62"/>
      <c r="J306" s="62"/>
    </row>
    <row r="307" spans="1:10">
      <c r="A307" s="62"/>
      <c r="B307" s="62"/>
      <c r="C307" s="62"/>
      <c r="D307" s="62"/>
      <c r="E307" s="62"/>
      <c r="F307" s="62"/>
      <c r="G307" s="62"/>
      <c r="H307" s="62"/>
      <c r="I307" s="62"/>
      <c r="J307" s="62"/>
    </row>
    <row r="308" spans="1:10">
      <c r="A308" s="62"/>
      <c r="B308" s="62"/>
      <c r="C308" s="62"/>
      <c r="D308" s="62"/>
      <c r="E308" s="62"/>
      <c r="F308" s="62"/>
      <c r="G308" s="62"/>
      <c r="H308" s="62"/>
      <c r="I308" s="62"/>
      <c r="J308" s="62"/>
    </row>
    <row r="309" spans="1:10">
      <c r="A309" s="62"/>
      <c r="B309" s="62"/>
      <c r="C309" s="62"/>
      <c r="D309" s="62"/>
      <c r="E309" s="62"/>
      <c r="F309" s="62"/>
      <c r="G309" s="62"/>
      <c r="H309" s="62"/>
      <c r="I309" s="62"/>
      <c r="J309" s="62"/>
    </row>
    <row r="310" spans="1:10">
      <c r="A310" s="62"/>
      <c r="B310" s="62"/>
      <c r="C310" s="62"/>
      <c r="D310" s="62"/>
      <c r="E310" s="62"/>
      <c r="F310" s="62"/>
      <c r="G310" s="62"/>
      <c r="H310" s="62"/>
      <c r="I310" s="62"/>
      <c r="J310" s="62"/>
    </row>
    <row r="311" spans="1:10">
      <c r="A311" s="62"/>
      <c r="B311" s="62"/>
      <c r="C311" s="62"/>
      <c r="D311" s="62"/>
      <c r="E311" s="62"/>
      <c r="F311" s="62"/>
      <c r="G311" s="62"/>
      <c r="H311" s="62"/>
      <c r="I311" s="62"/>
      <c r="J311" s="62"/>
    </row>
    <row r="312" spans="1:10">
      <c r="A312" s="62"/>
      <c r="B312" s="62"/>
      <c r="C312" s="62"/>
      <c r="D312" s="62"/>
      <c r="E312" s="62"/>
      <c r="F312" s="62"/>
      <c r="G312" s="62"/>
      <c r="H312" s="62"/>
      <c r="I312" s="62"/>
      <c r="J312" s="62"/>
    </row>
    <row r="313" spans="1:10">
      <c r="A313" s="62"/>
      <c r="B313" s="62"/>
      <c r="C313" s="62"/>
      <c r="D313" s="62"/>
      <c r="E313" s="62"/>
      <c r="F313" s="62"/>
      <c r="G313" s="62"/>
      <c r="H313" s="62"/>
      <c r="I313" s="62"/>
      <c r="J313" s="62"/>
    </row>
    <row r="314" spans="1:10">
      <c r="A314" s="62"/>
      <c r="B314" s="62"/>
      <c r="C314" s="62"/>
      <c r="D314" s="62"/>
      <c r="E314" s="62"/>
      <c r="F314" s="62"/>
      <c r="G314" s="62"/>
      <c r="H314" s="62"/>
      <c r="I314" s="62"/>
      <c r="J314" s="62"/>
    </row>
    <row r="315" spans="1:10">
      <c r="A315" s="62"/>
      <c r="B315" s="62"/>
      <c r="C315" s="62"/>
      <c r="D315" s="62"/>
      <c r="E315" s="62"/>
      <c r="F315" s="62"/>
      <c r="G315" s="62"/>
      <c r="H315" s="62"/>
      <c r="I315" s="62"/>
      <c r="J315" s="62"/>
    </row>
    <row r="316" spans="1:10">
      <c r="A316" s="62"/>
      <c r="B316" s="62"/>
      <c r="C316" s="62"/>
      <c r="D316" s="62"/>
      <c r="E316" s="62"/>
      <c r="F316" s="62"/>
      <c r="G316" s="62"/>
      <c r="H316" s="62"/>
      <c r="I316" s="62"/>
      <c r="J316" s="62"/>
    </row>
    <row r="317" spans="1:10">
      <c r="A317" s="62"/>
      <c r="B317" s="62"/>
      <c r="C317" s="62"/>
      <c r="D317" s="62"/>
      <c r="E317" s="62"/>
      <c r="F317" s="62"/>
      <c r="G317" s="62"/>
      <c r="H317" s="62"/>
      <c r="I317" s="62"/>
      <c r="J317" s="62"/>
    </row>
    <row r="318" spans="1:10">
      <c r="A318" s="62"/>
      <c r="B318" s="62"/>
      <c r="C318" s="62"/>
      <c r="D318" s="62"/>
      <c r="E318" s="62"/>
      <c r="F318" s="62"/>
      <c r="G318" s="62"/>
      <c r="H318" s="62"/>
      <c r="I318" s="62"/>
      <c r="J318" s="62"/>
    </row>
    <row r="319" spans="1:10">
      <c r="A319" s="62"/>
      <c r="B319" s="62"/>
      <c r="C319" s="62"/>
      <c r="D319" s="62"/>
      <c r="E319" s="62"/>
      <c r="F319" s="62"/>
      <c r="G319" s="62"/>
      <c r="H319" s="62"/>
      <c r="I319" s="62"/>
      <c r="J319" s="62"/>
    </row>
    <row r="320" spans="1:10">
      <c r="A320" s="62"/>
      <c r="B320" s="62"/>
      <c r="C320" s="62"/>
      <c r="D320" s="62"/>
      <c r="E320" s="62"/>
      <c r="F320" s="62"/>
      <c r="G320" s="62"/>
      <c r="H320" s="62"/>
      <c r="I320" s="62"/>
      <c r="J320" s="62"/>
    </row>
    <row r="321" spans="1:10">
      <c r="A321" s="62"/>
      <c r="B321" s="62"/>
      <c r="C321" s="62"/>
      <c r="D321" s="62"/>
      <c r="E321" s="62"/>
      <c r="F321" s="62"/>
      <c r="G321" s="62"/>
      <c r="H321" s="62"/>
      <c r="I321" s="62"/>
      <c r="J321" s="62"/>
    </row>
    <row r="322" spans="1:10">
      <c r="A322" s="62"/>
      <c r="B322" s="62"/>
      <c r="C322" s="62"/>
      <c r="D322" s="62"/>
      <c r="E322" s="62"/>
      <c r="F322" s="62"/>
      <c r="G322" s="62"/>
      <c r="H322" s="62"/>
      <c r="I322" s="62"/>
      <c r="J322" s="62"/>
    </row>
    <row r="323" spans="1:10">
      <c r="A323" s="62"/>
      <c r="B323" s="62"/>
      <c r="C323" s="62"/>
      <c r="D323" s="62"/>
      <c r="E323" s="62"/>
      <c r="F323" s="62"/>
      <c r="G323" s="62"/>
      <c r="H323" s="62"/>
      <c r="I323" s="62"/>
      <c r="J323" s="62"/>
    </row>
    <row r="324" spans="1:10">
      <c r="A324" s="62"/>
      <c r="B324" s="62"/>
      <c r="C324" s="62"/>
      <c r="D324" s="62"/>
      <c r="E324" s="62"/>
      <c r="F324" s="62"/>
      <c r="G324" s="62"/>
      <c r="H324" s="62"/>
      <c r="I324" s="62"/>
      <c r="J324" s="62"/>
    </row>
    <row r="325" spans="1:10">
      <c r="A325" s="62"/>
    </row>
  </sheetData>
  <mergeCells count="83">
    <mergeCell ref="E49:E50"/>
    <mergeCell ref="B49:B50"/>
    <mergeCell ref="E99:E101"/>
    <mergeCell ref="A163:A165"/>
    <mergeCell ref="B163:B165"/>
    <mergeCell ref="E65:E66"/>
    <mergeCell ref="E68:E70"/>
    <mergeCell ref="A137:A140"/>
    <mergeCell ref="A145:A147"/>
    <mergeCell ref="B145:B147"/>
    <mergeCell ref="E145:E147"/>
    <mergeCell ref="A150:A154"/>
    <mergeCell ref="B150:B154"/>
    <mergeCell ref="E150:E154"/>
    <mergeCell ref="E126:E129"/>
    <mergeCell ref="A134:A136"/>
    <mergeCell ref="A118:A122"/>
    <mergeCell ref="A124:A129"/>
    <mergeCell ref="B124:B129"/>
    <mergeCell ref="A113:A117"/>
    <mergeCell ref="B99:B101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A15:A16"/>
    <mergeCell ref="B15:B16"/>
    <mergeCell ref="L5:L6"/>
    <mergeCell ref="A27:A28"/>
    <mergeCell ref="A35:A36"/>
    <mergeCell ref="A37:A38"/>
    <mergeCell ref="A109:A112"/>
    <mergeCell ref="A53:A54"/>
    <mergeCell ref="A65:A66"/>
    <mergeCell ref="B65:B66"/>
    <mergeCell ref="A88:A92"/>
    <mergeCell ref="A93:A96"/>
    <mergeCell ref="A98:A102"/>
    <mergeCell ref="A104:A107"/>
    <mergeCell ref="A71:A80"/>
    <mergeCell ref="A68:A70"/>
    <mergeCell ref="B68:B70"/>
    <mergeCell ref="A81:A85"/>
    <mergeCell ref="A49:A50"/>
    <mergeCell ref="A39:A40"/>
    <mergeCell ref="B39:B40"/>
    <mergeCell ref="A251:A260"/>
    <mergeCell ref="A261:A274"/>
    <mergeCell ref="A275:F275"/>
    <mergeCell ref="A276:B276"/>
    <mergeCell ref="A168:A173"/>
    <mergeCell ref="B168:B173"/>
    <mergeCell ref="E168:E173"/>
    <mergeCell ref="A229:A238"/>
    <mergeCell ref="B229:B238"/>
    <mergeCell ref="E229:E235"/>
    <mergeCell ref="A201:A205"/>
    <mergeCell ref="B201:B205"/>
    <mergeCell ref="E201:E205"/>
    <mergeCell ref="A184:A189"/>
    <mergeCell ref="B184:B189"/>
    <mergeCell ref="E184:E189"/>
    <mergeCell ref="A190:A192"/>
    <mergeCell ref="B190:B192"/>
    <mergeCell ref="E190:E192"/>
    <mergeCell ref="A240:A243"/>
    <mergeCell ref="B240:B243"/>
    <mergeCell ref="E240:E243"/>
    <mergeCell ref="A215:A220"/>
    <mergeCell ref="B215:B220"/>
    <mergeCell ref="E215:E219"/>
    <mergeCell ref="A174:A177"/>
    <mergeCell ref="B174:B177"/>
    <mergeCell ref="E174:E177"/>
    <mergeCell ref="A155:A157"/>
    <mergeCell ref="B155:B157"/>
    <mergeCell ref="E155:E157"/>
  </mergeCells>
  <pageMargins left="0.19685039370078741" right="0" top="0.31496062992125984" bottom="0.39370078740157483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01.04.14</vt:lpstr>
      <vt:lpstr>01.10.14 </vt:lpstr>
      <vt:lpstr>'01.04.14'!Заголовки_для_печати</vt:lpstr>
      <vt:lpstr>'01.10.14 '!Заголовки_для_печати</vt:lpstr>
      <vt:lpstr>'01.04.14'!Область_печати</vt:lpstr>
      <vt:lpstr>'01.10.14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Bogatova</cp:lastModifiedBy>
  <cp:lastPrinted>2014-10-14T13:24:06Z</cp:lastPrinted>
  <dcterms:created xsi:type="dcterms:W3CDTF">2014-04-09T05:18:38Z</dcterms:created>
  <dcterms:modified xsi:type="dcterms:W3CDTF">2014-10-17T06:32:14Z</dcterms:modified>
</cp:coreProperties>
</file>